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inal Water Budget Analysis 23-" sheetId="1" r:id="rId4"/>
    <sheet state="visible" name="Wastewater Budget Analysis 23-2" sheetId="2" r:id="rId5"/>
    <sheet state="visible" name="Community Center Budget 23-24" sheetId="3" r:id="rId6"/>
    <sheet state="visible" name="Budget Notes Through 2425" sheetId="4" r:id="rId7"/>
    <sheet state="visible" name="Income Calculations 24-25" sheetId="5" r:id="rId8"/>
    <sheet state="visible" name="Income Calculations 25-26" sheetId="6" r:id="rId9"/>
    <sheet state="visible" name="Income Calculations 26-27" sheetId="7" r:id="rId10"/>
    <sheet state="visible" name="Income Calculations 27-28" sheetId="8" r:id="rId11"/>
    <sheet state="visible" name="Income Calculations 28-29" sheetId="9" r:id="rId12"/>
    <sheet state="visible" name="Water Approved Rates 2023" sheetId="10" r:id="rId13"/>
    <sheet state="visible" name="Wastewater Approved Rates 2023" sheetId="11" r:id="rId14"/>
    <sheet state="visible" name="Projected Wastewater Budget 5 y" sheetId="12" r:id="rId15"/>
  </sheets>
  <definedNames/>
  <calcPr/>
  <extLst>
    <ext uri="GoogleSheetsCustomDataVersion2">
      <go:sheetsCustomData xmlns:go="http://customooxmlschemas.google.com/" r:id="rId16" roundtripDataChecksum="WB2GyNcYGe4oPqVaJyXxz/ZU1acdj5JUz1Vr3swD1xo="/>
    </ext>
  </extLst>
</workbook>
</file>

<file path=xl/sharedStrings.xml><?xml version="1.0" encoding="utf-8"?>
<sst xmlns="http://schemas.openxmlformats.org/spreadsheetml/2006/main" count="939" uniqueCount="479">
  <si>
    <t>Weott CSD Water Budget Analysis July1st 2023 to June 30th 2024</t>
  </si>
  <si>
    <t>inflation</t>
  </si>
  <si>
    <t>Increase Year 5</t>
  </si>
  <si>
    <t>Rates were supposed to go up but the dates got confused</t>
  </si>
  <si>
    <t>Projections</t>
  </si>
  <si>
    <t>Actual 23-24 Increase#1 -Sept 2023</t>
  </si>
  <si>
    <t>Original 23-24 Budget</t>
  </si>
  <si>
    <t xml:space="preserve">Actual Budget </t>
  </si>
  <si>
    <t>Rate Increase #1-Sept 2023 Budget</t>
  </si>
  <si>
    <t>Rate Increase #2</t>
  </si>
  <si>
    <t>Rate Increase #3</t>
  </si>
  <si>
    <t>Rate Increase #4</t>
  </si>
  <si>
    <t>Rate Increase #5</t>
  </si>
  <si>
    <t>23-24</t>
  </si>
  <si>
    <t>DO NOT EDIT</t>
  </si>
  <si>
    <t>July 1 2024-June 30 2025</t>
  </si>
  <si>
    <t>24-25</t>
  </si>
  <si>
    <t>25-26</t>
  </si>
  <si>
    <t>26-27</t>
  </si>
  <si>
    <t>27-28</t>
  </si>
  <si>
    <t>28-29</t>
  </si>
  <si>
    <t>Operating Revenue</t>
  </si>
  <si>
    <t>Late Fees</t>
  </si>
  <si>
    <t xml:space="preserve">Arrearages </t>
  </si>
  <si>
    <t>Water Service</t>
  </si>
  <si>
    <t>10% increase income on inrease 5</t>
  </si>
  <si>
    <t>Previous Years Operating Revenue</t>
  </si>
  <si>
    <t>Total Operating Revenue</t>
  </si>
  <si>
    <t>We got $21,760 in O&amp;M funding. $8160 went in for 2024 &amp; $13,600 for 2025</t>
  </si>
  <si>
    <t>Non Operating Revenue</t>
  </si>
  <si>
    <t>Grant Funds</t>
  </si>
  <si>
    <t>Uncategorized Revenue</t>
  </si>
  <si>
    <t>Grant Funds Payroll Reimbursements</t>
  </si>
  <si>
    <t>Tax Revenue</t>
  </si>
  <si>
    <t>This number is the tax we collect from the county combined</t>
  </si>
  <si>
    <t>Interest Revenue</t>
  </si>
  <si>
    <t>Where did we put $430.87 from dividends??</t>
  </si>
  <si>
    <t>Insurance Dividends</t>
  </si>
  <si>
    <t>Refunds</t>
  </si>
  <si>
    <t>Previous Years Non Operating Revenue</t>
  </si>
  <si>
    <t>Total Non Operating Revenue</t>
  </si>
  <si>
    <t>Operating Expenses</t>
  </si>
  <si>
    <t>Arrearages Return</t>
  </si>
  <si>
    <t>Insurance</t>
  </si>
  <si>
    <t>System Materials &amp;  Supplies</t>
  </si>
  <si>
    <t>paid the GSD for chlorine and CoAg</t>
  </si>
  <si>
    <t>Office Supplies</t>
  </si>
  <si>
    <t>Payroll Expenses</t>
  </si>
  <si>
    <t>Payroll cuts explained in the notes</t>
  </si>
  <si>
    <t>Permits &amp; Fees</t>
  </si>
  <si>
    <t>Reimbursements</t>
  </si>
  <si>
    <t>System Repairs/Maintenance/ Contracted Labor</t>
  </si>
  <si>
    <t>tech repair+repairs and maintenance not associated w/grant</t>
  </si>
  <si>
    <t>Grant Construction and Costs</t>
  </si>
  <si>
    <t>Under contracted services on qb,all work done for grant</t>
  </si>
  <si>
    <t>Testing</t>
  </si>
  <si>
    <t>Electricity</t>
  </si>
  <si>
    <t>Fuel                                                                                ?</t>
  </si>
  <si>
    <t>Postage</t>
  </si>
  <si>
    <t>Operations Expense</t>
  </si>
  <si>
    <t>Dump</t>
  </si>
  <si>
    <t>Previous Year Operating Expenses</t>
  </si>
  <si>
    <t>Total Operating Expenses</t>
  </si>
  <si>
    <t>Non Operating Expenses</t>
  </si>
  <si>
    <t>Bank Fees</t>
  </si>
  <si>
    <t>Grant Loan Interest</t>
  </si>
  <si>
    <t>Origination fees and interest on any bridge loans</t>
  </si>
  <si>
    <t xml:space="preserve">Dues &amp; Memberships </t>
  </si>
  <si>
    <t>dues &amp; memberships + cal pers electronic withdrawal</t>
  </si>
  <si>
    <t>Subscriptions</t>
  </si>
  <si>
    <t>Grant Projects</t>
  </si>
  <si>
    <t>SHN &amp; North Valley Compliance</t>
  </si>
  <si>
    <t>Intuit</t>
  </si>
  <si>
    <t>checks for district</t>
  </si>
  <si>
    <t>Misc Fees</t>
  </si>
  <si>
    <t>This number is misc fees and pick up charges combined</t>
  </si>
  <si>
    <t>Professional Services</t>
  </si>
  <si>
    <t>Accountant&amp;lawyer</t>
  </si>
  <si>
    <t>Audit</t>
  </si>
  <si>
    <t>Community Center</t>
  </si>
  <si>
    <t>Software</t>
  </si>
  <si>
    <t>software+tech repair</t>
  </si>
  <si>
    <t>Returned Checks</t>
  </si>
  <si>
    <t>Previous Year Non Operating Expenses</t>
  </si>
  <si>
    <t>Total Non Operating Expenses</t>
  </si>
  <si>
    <t>Reserves: Needed</t>
  </si>
  <si>
    <t>Operating Reserves</t>
  </si>
  <si>
    <t>Emergency Reserves</t>
  </si>
  <si>
    <t>CIP Reserves</t>
  </si>
  <si>
    <t>Total Needed</t>
  </si>
  <si>
    <t>Final Totals</t>
  </si>
  <si>
    <t>Total Revenue Operating and Non Operating</t>
  </si>
  <si>
    <t>Total Expenses Operating and Non Operating</t>
  </si>
  <si>
    <t xml:space="preserve">Net Profit/Loss  </t>
  </si>
  <si>
    <t>Net Profit/Loss (Not Including Grant Income)</t>
  </si>
  <si>
    <t>to go towards reserves</t>
  </si>
  <si>
    <t>Depreciation</t>
  </si>
  <si>
    <t>Rate Increase</t>
  </si>
  <si>
    <t xml:space="preserve">Final Year </t>
  </si>
  <si>
    <t>Revenue Increase</t>
  </si>
  <si>
    <t>Weott CSD Wastewater Budget Analysis 23-24</t>
  </si>
  <si>
    <t>23 Actual</t>
  </si>
  <si>
    <t>Original</t>
  </si>
  <si>
    <t xml:space="preserve">7-1-24 to 6-30-25 </t>
  </si>
  <si>
    <t xml:space="preserve">Estimated </t>
  </si>
  <si>
    <t>24-25 Original</t>
  </si>
  <si>
    <t>Cost of living</t>
  </si>
  <si>
    <t>Increase #1</t>
  </si>
  <si>
    <t>Budget 23</t>
  </si>
  <si>
    <t>Budget 24-25</t>
  </si>
  <si>
    <t>24/25 fiscal</t>
  </si>
  <si>
    <t xml:space="preserve">Increase #1 </t>
  </si>
  <si>
    <t>Increase #2</t>
  </si>
  <si>
    <t>Increase #3</t>
  </si>
  <si>
    <t>Increase #4</t>
  </si>
  <si>
    <t>Increase #5</t>
  </si>
  <si>
    <t>Final Year Revenue Increase</t>
  </si>
  <si>
    <t>Arrearages</t>
  </si>
  <si>
    <t>Wastewater Service</t>
  </si>
  <si>
    <t>Previous Year Revenue</t>
  </si>
  <si>
    <t>tax+dividends from state fund</t>
  </si>
  <si>
    <t>SDRMA Claim</t>
  </si>
  <si>
    <t>Previous Year Non Operating Revenue</t>
  </si>
  <si>
    <t>Arrearages Reimbursment</t>
  </si>
  <si>
    <t>Materials &amp; Supplies</t>
  </si>
  <si>
    <t>payroll,taxes and mileage, going to be less that the actual 23-24 year. Splitting 90/10 now. was 79/21</t>
  </si>
  <si>
    <t>Permits and Fees</t>
  </si>
  <si>
    <t>dump</t>
  </si>
  <si>
    <t>ATT</t>
  </si>
  <si>
    <t>PGE</t>
  </si>
  <si>
    <t>Repairs/Maintenance/contracted services</t>
  </si>
  <si>
    <t>Rented Equipment</t>
  </si>
  <si>
    <t>Fuel</t>
  </si>
  <si>
    <t>prop tax admin + bank fees</t>
  </si>
  <si>
    <t>Dues &amp; Memberships</t>
  </si>
  <si>
    <t>electronic withdrawal for cal pers+dues &amp;memberships</t>
  </si>
  <si>
    <t>Grant Fees/Cost</t>
  </si>
  <si>
    <t>Sewer loan</t>
  </si>
  <si>
    <t>software + tech repair</t>
  </si>
  <si>
    <t>Reconciliation Descrepancy</t>
  </si>
  <si>
    <t>Returned Check</t>
  </si>
  <si>
    <t xml:space="preserve">Reserves </t>
  </si>
  <si>
    <t>Total Operating and Non Operating Revenue</t>
  </si>
  <si>
    <t>Total Operating and Non Operating Expenses</t>
  </si>
  <si>
    <t>Total Profit/Loss</t>
  </si>
  <si>
    <t>Total Profit/Loss without SDRMA Revenue</t>
  </si>
  <si>
    <t>At the bottom of the P&amp;L, there are additional payroll expenses that are journal entries from sandy and a reconcilliation discrepancy</t>
  </si>
  <si>
    <t>Weott Community Center Budget Analysis 23-24</t>
  </si>
  <si>
    <t>Do Not Edit</t>
  </si>
  <si>
    <t>Inflation</t>
  </si>
  <si>
    <t>Actual 23</t>
  </si>
  <si>
    <t>Original 23</t>
  </si>
  <si>
    <t>Actual budget 24-25</t>
  </si>
  <si>
    <t>Community Center Deposit</t>
  </si>
  <si>
    <t>Repairs/Maintenance/Contracted Services</t>
  </si>
  <si>
    <t>Total Income</t>
  </si>
  <si>
    <t>Total Expenses</t>
  </si>
  <si>
    <t>Net Profit/loss</t>
  </si>
  <si>
    <t xml:space="preserve"> Budget Notes</t>
  </si>
  <si>
    <t>Water Budget</t>
  </si>
  <si>
    <t xml:space="preserve">Categories that had 2022-2023 expenses and income in them were as follows with 2022-2023 amounts: Testing $2180, Electricity $266.63, Permits and Fees $394.52. I put amounts in the formula of each cell for historical puposes and combined the total into "Previous Year" line items. </t>
  </si>
  <si>
    <t>$1142.40 was moved from reimbursements on the P&amp;L to postage on the budget</t>
  </si>
  <si>
    <t>$250 from CE Corp was moved from CE Corp to Grant funds</t>
  </si>
  <si>
    <t xml:space="preserve">Theres 2 payroll categories on the P&amp;L on accident. Audit is complete. Jamie is asking if that should be left alone or combined. </t>
  </si>
  <si>
    <t>Combined Repairs and Maintenance with Contracted Labor on Budget</t>
  </si>
  <si>
    <t>Removed Operation Expense from P &amp;L and combined with Supplies and Budget</t>
  </si>
  <si>
    <t>Removed Community Center from budget. It has its own.</t>
  </si>
  <si>
    <t>Changed the name on the budget from Salaries and Benefits to Payroll Expenses</t>
  </si>
  <si>
    <t>Included Reserves in Total Expenses, not after.</t>
  </si>
  <si>
    <t>If we wait until September to raise rates (now that we are late raising them) it means the revenue does not increase but the expenses still do.</t>
  </si>
  <si>
    <t>Combined 2 categories of payroll expense. It was an accidental duplicate. Jamie is asking Aimie if we should combine it in quickbooks because the audit is already complete</t>
  </si>
  <si>
    <r>
      <rPr>
        <rFont val="Arial"/>
        <color theme="1"/>
      </rPr>
      <t xml:space="preserve">Payroll calculations: December 2024 we changed the percentage we split payroll in quickbooks into water and wastewater classes. The percentage was 79% into water, 21% into wastewater. After a year of tracking the percentage is more accurate at 90% into water and 10% into wastewater. The total payroll expense for water and waste water was $119931.73. </t>
    </r>
    <r>
      <rPr>
        <rFont val="Arial"/>
        <b/>
        <color theme="1"/>
      </rPr>
      <t xml:space="preserve">NOTE: when I say multiply by 5% you have to add that 5% back to the amount you multiplied or just multiply by 1.05. That will add is automatically. </t>
    </r>
    <r>
      <rPr>
        <rFont val="Arial"/>
        <color theme="1"/>
      </rPr>
      <t xml:space="preserve"> </t>
    </r>
    <r>
      <rPr>
        <rFont val="Arial"/>
        <b/>
        <color theme="1"/>
      </rPr>
      <t>Year 24:</t>
    </r>
    <r>
      <rPr>
        <rFont val="Arial"/>
        <color theme="1"/>
      </rPr>
      <t xml:space="preserve"> only half the fiscal year the percentage was changed. The difference between 79% and 90% is 11%. Half 11% to represent  the average %. That is 5.5%. the full year amount of 90% of $119931.73 is $107938.557. 5.5% of 119931.73 needs to be subtracted from the 10% value because half of the year a lower percent was used to split them. 5.5% of 119931.73 is $6596.25. $107938.557 - $6596.25 = $101342.307.  Then there is 5% inflation needing to be added so you multiply $101342.307 by 5% making the total for your 24 year $106409.42. </t>
    </r>
    <r>
      <rPr>
        <rFont val="Arial"/>
        <b/>
        <color theme="1"/>
      </rPr>
      <t>Year 2025</t>
    </r>
    <r>
      <rPr>
        <rFont val="Arial"/>
        <color theme="1"/>
      </rPr>
      <t xml:space="preserve">: Start with the original 90% value of $101342.307 because it was 90% split the whole year, then multiply by 10% because 2 years of inflation has occured since you got this original value. $111476.54 is the 2025 payroll expense value . </t>
    </r>
    <r>
      <rPr>
        <rFont val="Arial"/>
        <b/>
        <color theme="1"/>
      </rPr>
      <t>Year 2026</t>
    </r>
    <r>
      <rPr>
        <rFont val="Arial"/>
        <color theme="1"/>
      </rPr>
      <t>: you multiply the 25 year by inflation of 5% to get 2026 payroll expense value... and so on. That was fun. LOL</t>
    </r>
  </si>
  <si>
    <t>Originally the 2023 budget did have $15,200 on it for an audit on the water budget only which it should be split 50/50 water and wastewater. It was removed due to the reduced amount of revenue. but... now seeing that the rates were not raised when they were supposed to be, the board needs to discuss if they want to put it back on in the future.</t>
  </si>
  <si>
    <t>INAC water meters are inactive rates as well as water only meters. They are the same</t>
  </si>
  <si>
    <t>Usage for July 23 to June 24 was 715335. Usage for march 24 to feb 25 was 981654. Usage has gone up therefore the income is going to be more than basing it on the july23 to June 24 usage</t>
  </si>
  <si>
    <t>Account for major Stream line increase</t>
  </si>
  <si>
    <t xml:space="preserve">Income projections are lower than last years budget because they are more accurate. El Dorado billing software does not convert gallon meters to cft. We calculated that by hand. </t>
  </si>
  <si>
    <t>Wastewater Budget</t>
  </si>
  <si>
    <t>Dues and memberships is only 78.91 because CSDA gave us a grant to pay for their membership considering ou situation that year</t>
  </si>
  <si>
    <t>Arreages= Lihwap and Arreages from the P&amp;L</t>
  </si>
  <si>
    <t xml:space="preserve">Categories that had 2022-2023 expenses and income were as follows with 2022- 2023 amounts: Permits and Fees $12071, Testing $654, ATT $262.73, Electricity $400. I combined the total into the "previous Year" Line items to remove it but still show it on the budget.  </t>
  </si>
  <si>
    <t>Reconciliation Descrepancies and Deposited Item Refund are being moved to a sub category of Non Operating Expenses. Deposited Item Refund is being changed to Retuned Checks on the budget</t>
  </si>
  <si>
    <t>Starting December of 2024 the percentage of the split of payroll into water and water changed to be more accurate. It was 79% of payroll expenses went onto the water budget and 21% went onto the wastewater budget, but after a year of tracking hours it is actually about 90% that goes towards water and 10% that goes towards waste water. I recalculated the difference</t>
  </si>
  <si>
    <r>
      <rPr>
        <rFont val="Arial"/>
        <color theme="1"/>
      </rPr>
      <t>Payroll calculations: December 2024 we changed the percentage we split payroll in quickbooks into water and wastewater classes. The percentage was 79% into water, 21% into wastewater. After a year of tracking the percentage is more accurate at 90% into water and 10% into wastewater. The total payroll expense for water and waste water was $119931.73</t>
    </r>
    <r>
      <rPr>
        <rFont val="Arial"/>
        <b/>
        <color theme="1"/>
      </rPr>
      <t xml:space="preserve">.NOTE: when I say multiply by 5% you have to add that 5% back to the amount you multiplied or just multiply by 1.05. That will add is automatically. </t>
    </r>
    <r>
      <rPr>
        <rFont val="Arial"/>
        <color theme="1"/>
      </rPr>
      <t xml:space="preserve">  </t>
    </r>
    <r>
      <rPr>
        <rFont val="Arial"/>
        <b/>
        <color theme="1"/>
      </rPr>
      <t xml:space="preserve">Year 24: </t>
    </r>
    <r>
      <rPr>
        <rFont val="Arial"/>
        <color theme="1"/>
      </rPr>
      <t xml:space="preserve">only half the fiscal year the percentage was changed. The difference between 21% and 10% is 11%. Half 11% to represent anaverage. That is 5.5%. The full year amount of 10% of $119931.73 is $11993.173. $11993.173 needs to be added to the 10% value of the total amount. 5.5% of $119931.73 is $6596.25. (5.5% amount plus 10% amount) $11993.71 + $6596.25 = $18589.42.  Then there is 5% inflation needing to be added so you multiply $18589.42 by 5% making the total for your 24 year $19518.89. </t>
    </r>
    <r>
      <rPr>
        <rFont val="Arial"/>
        <b/>
        <color theme="1"/>
      </rPr>
      <t xml:space="preserve">Year 2025: </t>
    </r>
    <r>
      <rPr>
        <rFont val="Arial"/>
        <color theme="1"/>
      </rPr>
      <t>Start with the original 10% value of $11993.173 because it was slpit 10% the whole year, then multiply by 10% because 2 years of inflation has occured since you got this original value. $13192.49 is the 2025 payroll expense value .</t>
    </r>
    <r>
      <rPr>
        <rFont val="Arial"/>
        <b/>
        <color theme="1"/>
      </rPr>
      <t>Year 2026:</t>
    </r>
    <r>
      <rPr>
        <rFont val="Arial"/>
        <color theme="1"/>
      </rPr>
      <t xml:space="preserve"> you multiply the 25 year by inflation of 5% to get the 2026 payroll total... and so on. </t>
    </r>
  </si>
  <si>
    <t>Both Water and WW</t>
  </si>
  <si>
    <t>1. Quickbooks charged for 2 companies. They are reimbursing $1069.20 total. In the quickbooks line item on the P&amp;L their is a reimbursement for 993.57</t>
  </si>
  <si>
    <t>Community Center Budget</t>
  </si>
  <si>
    <t>Researching if we should put a category in water and wastewater for Community Center Burden or Loss</t>
  </si>
  <si>
    <t>Need to really think about expenses when creating the budget. Tree removal, maintenance, roof repair, payroll... Depreciation...</t>
  </si>
  <si>
    <t>Overview</t>
  </si>
  <si>
    <t xml:space="preserve">Water budget has grant loan interest that was not budgeted. Original rate study budgeted for much higher income. The percentage between water and wastewater needs to be adjusted based on hours worked. Rates were not increased when they were supposed to be. </t>
  </si>
  <si>
    <t>We can save on qb by going back to desktop and using a copy of caryns pr for abt 150/yr</t>
  </si>
  <si>
    <t>We may be able to get reimbursed for the 2024 audit</t>
  </si>
  <si>
    <t>Proposed Budget Cuts</t>
  </si>
  <si>
    <t>Cuts:</t>
  </si>
  <si>
    <t>Payroll- Kyle was $17423.57, Trinity is replacing him at estimated $5000. By hiring Caryn, not doing the audit, going back to qb online and reducing Bonnies hours by using Caryn we save $18,585.07. If Dan reduces to $500 a month we save $3000</t>
  </si>
  <si>
    <t>24-25 Fiscal Year Revenue Projection Calculations Based Off Rate Change in April</t>
  </si>
  <si>
    <t>Increase 1 goes into effect April 2025 and is not calculated to increase until Sept 2026 in this budget</t>
  </si>
  <si>
    <t>(Must use 23-24 usage to estimate all rates)</t>
  </si>
  <si>
    <t>BASE RATES</t>
  </si>
  <si>
    <t>USAGE RATE CALCULATION</t>
  </si>
  <si>
    <t>Increase 1</t>
  </si>
  <si>
    <t>Increase 2</t>
  </si>
  <si>
    <t>Meter Quantity</t>
  </si>
  <si>
    <t>Total Usage CFT</t>
  </si>
  <si>
    <t>/100CFT</t>
  </si>
  <si>
    <t>Usage Rate</t>
  </si>
  <si>
    <t>Multiply by the Usage Rate</t>
  </si>
  <si>
    <t>Water 3/4 INAC</t>
  </si>
  <si>
    <t>7-1-23 to 3-31-24</t>
  </si>
  <si>
    <t>3/4"</t>
  </si>
  <si>
    <t>4-1-24 to 6-30-24</t>
  </si>
  <si>
    <t>2"</t>
  </si>
  <si>
    <t>Total $ Usage Revenue</t>
  </si>
  <si>
    <t>3"</t>
  </si>
  <si>
    <t>4"</t>
  </si>
  <si>
    <t>Total Meters</t>
  </si>
  <si>
    <t>BASE RATE CALCULATIONS</t>
  </si>
  <si>
    <t>USAGE RATE</t>
  </si>
  <si>
    <t>7-1-24 to 3-31-25</t>
  </si>
  <si>
    <t>Months</t>
  </si>
  <si>
    <t>Per 100 CFT</t>
  </si>
  <si>
    <t>Total Base Rate for 7-1-24 to 3-31-25</t>
  </si>
  <si>
    <t>TOTALS</t>
  </si>
  <si>
    <t>4-1-25 to 6-30-25</t>
  </si>
  <si>
    <t>Water INAC</t>
  </si>
  <si>
    <t>Total Fiscal Year Projected/Budgeted Revenue</t>
  </si>
  <si>
    <t>Total Base Rate for 4-1-25 to 6-30-25</t>
  </si>
  <si>
    <t>Total Combined Based Rate Revenue 24-25</t>
  </si>
  <si>
    <t>25-26 Fiscal Year Revenue Projection Calculations Based Off Rate Change in April</t>
  </si>
  <si>
    <t>Rate 1 goes into effect April 2025 and is not calculated to increase until Sept 2026 in this budget</t>
  </si>
  <si>
    <t>Increase 3</t>
  </si>
  <si>
    <t>7-1-23 to 8-31-23</t>
  </si>
  <si>
    <t>9-1-23 to 6-30-24</t>
  </si>
  <si>
    <t>7-1-25 to 8-31-25</t>
  </si>
  <si>
    <t>Total Base Rate for 7-1-25 to 8-31-25</t>
  </si>
  <si>
    <t>9-1-25 to 6-30-26</t>
  </si>
  <si>
    <t>Total Base Rate for 9-1-25 to 6-30-26</t>
  </si>
  <si>
    <t>Total Combined Based Rate Revenue 25-26</t>
  </si>
  <si>
    <t>26-27 Fiscal Year Revenue Projection Calculations Based Off Rate Change in Sept 2026</t>
  </si>
  <si>
    <t>This rate will be at the regularly scheduled date of September 5th</t>
  </si>
  <si>
    <t xml:space="preserve"> Increase 3</t>
  </si>
  <si>
    <t>7-1-26 to 8-31-26</t>
  </si>
  <si>
    <t>Total Base Rate for 7-1-26 to 8-31-26</t>
  </si>
  <si>
    <t>9-1-26 to 6-30-27</t>
  </si>
  <si>
    <t>Total Base Rate for 9-1-26 to 6-30-27</t>
  </si>
  <si>
    <t>Total Combined Based Rate Revenue 26-27</t>
  </si>
  <si>
    <t>27-28 Fiscal Year Revenue Projection Calculations Based Off Rate Change in Sept 2026</t>
  </si>
  <si>
    <t>Increase 4</t>
  </si>
  <si>
    <t>7-1-27 to 8-31-27</t>
  </si>
  <si>
    <t>9-1-27 to 6-30-28</t>
  </si>
  <si>
    <t>Total Base Rate for 9-1-27 to 6-30-28</t>
  </si>
  <si>
    <t>Total Combined Based Rate Revenue 27-28</t>
  </si>
  <si>
    <t>28-29 Fiscal Year Revenue Projection Calculations Based Off Rate Change in Sept 2026</t>
  </si>
  <si>
    <t>Increase 5</t>
  </si>
  <si>
    <t>7-1-28 to 8-31-28</t>
  </si>
  <si>
    <t>9-1-28 to 6-30-29</t>
  </si>
  <si>
    <t>Total Base Rate for 9-1-28 to 6-30-29</t>
  </si>
  <si>
    <t>Total Combined Based Rate Revenue 28-29</t>
  </si>
  <si>
    <t>WATER RATE OPTION 1- 2021 USAGE</t>
  </si>
  <si>
    <t>Average Usage</t>
  </si>
  <si>
    <t>Average Units</t>
  </si>
  <si>
    <t>Current Usage-550</t>
  </si>
  <si>
    <t>Current/ 130</t>
  </si>
  <si>
    <t>Current Overage</t>
  </si>
  <si>
    <t>Current Water bill</t>
  </si>
  <si>
    <t>Year 1 Water Bill</t>
  </si>
  <si>
    <t>Year 2 Water Bill</t>
  </si>
  <si>
    <t>Year 3 Water Bill</t>
  </si>
  <si>
    <t>Year 4 Water Bill</t>
  </si>
  <si>
    <t>Year 5 Water Bill</t>
  </si>
  <si>
    <t>Difference Year 1-Current</t>
  </si>
  <si>
    <t>Difference Year 2-Current</t>
  </si>
  <si>
    <t>Difference Year 3-Current</t>
  </si>
  <si>
    <t>Difference Year 4-Current</t>
  </si>
  <si>
    <t>Difference Year 5-Current</t>
  </si>
  <si>
    <t>Usage Rate Per 100 CFT</t>
  </si>
  <si>
    <t>Year 1</t>
  </si>
  <si>
    <t>Year 2</t>
  </si>
  <si>
    <t>Multiplier of 4% Usage Rate Increase</t>
  </si>
  <si>
    <t>Year 3</t>
  </si>
  <si>
    <t>Year 4</t>
  </si>
  <si>
    <t>Year 5</t>
  </si>
  <si>
    <t>*Larger meter size</t>
  </si>
  <si>
    <t>$ -</t>
  </si>
  <si>
    <t>Meter Size</t>
  </si>
  <si>
    <t>Quantity</t>
  </si>
  <si>
    <t>3/4 inch</t>
  </si>
  <si>
    <t>2 inch</t>
  </si>
  <si>
    <t>3 inch</t>
  </si>
  <si>
    <t>4 inch</t>
  </si>
  <si>
    <t>Average increase in Year 5</t>
  </si>
  <si>
    <t>Year 5 Increase Inflation</t>
  </si>
  <si>
    <t>% 1st Year</t>
  </si>
  <si>
    <t>Increase Annual Inflation</t>
  </si>
  <si>
    <t>Current Rate</t>
  </si>
  <si>
    <t>2'</t>
  </si>
  <si>
    <t>Profit and Loss</t>
  </si>
  <si>
    <t>Year5</t>
  </si>
  <si>
    <t>Expenses</t>
  </si>
  <si>
    <t>Income</t>
  </si>
  <si>
    <t>Additional Reserves</t>
  </si>
  <si>
    <t>Total Profit/Loss 5 Years</t>
  </si>
  <si>
    <t>% of Base Cost Towards Average Fixed Costs</t>
  </si>
  <si>
    <t>Monthy Base Income</t>
  </si>
  <si>
    <t>Annual Base Income</t>
  </si>
  <si>
    <t>%</t>
  </si>
  <si>
    <t>year 1</t>
  </si>
  <si>
    <t>Differences in Bills</t>
  </si>
  <si>
    <t>Average Units Water Used Jan-March 2021</t>
  </si>
  <si>
    <t xml:space="preserve">* Proposed Number of Wasterwater Charges </t>
  </si>
  <si>
    <t>Difference to Current Wastewater Bill</t>
  </si>
  <si>
    <t>Customer Name</t>
  </si>
  <si>
    <t>Per 10 Units</t>
  </si>
  <si>
    <t>Current Bill</t>
  </si>
  <si>
    <t>Year2</t>
  </si>
  <si>
    <t>Current Wastewater Budget  2022-2023</t>
  </si>
  <si>
    <t>1</t>
  </si>
  <si>
    <t>2</t>
  </si>
  <si>
    <t>WW annual income</t>
  </si>
  <si>
    <t>3</t>
  </si>
  <si>
    <t>4</t>
  </si>
  <si>
    <t>Payroll and Taxes</t>
  </si>
  <si>
    <t>5</t>
  </si>
  <si>
    <t>Phone and Internet</t>
  </si>
  <si>
    <t>6</t>
  </si>
  <si>
    <t>7</t>
  </si>
  <si>
    <t>8</t>
  </si>
  <si>
    <t>9</t>
  </si>
  <si>
    <t>Permit Fee</t>
  </si>
  <si>
    <t>10</t>
  </si>
  <si>
    <t>Repairs/Maintenance</t>
  </si>
  <si>
    <t>11</t>
  </si>
  <si>
    <t>12</t>
  </si>
  <si>
    <t>13</t>
  </si>
  <si>
    <t>14</t>
  </si>
  <si>
    <t xml:space="preserve"> Wastewater Profit/Loss</t>
  </si>
  <si>
    <t>15</t>
  </si>
  <si>
    <t>16</t>
  </si>
  <si>
    <t>Sewer Annual Income</t>
  </si>
  <si>
    <t>17</t>
  </si>
  <si>
    <t>18</t>
  </si>
  <si>
    <t>19</t>
  </si>
  <si>
    <t>20</t>
  </si>
  <si>
    <t>21</t>
  </si>
  <si>
    <t>22</t>
  </si>
  <si>
    <t>23</t>
  </si>
  <si>
    <t>24</t>
  </si>
  <si>
    <t>25</t>
  </si>
  <si>
    <t>26</t>
  </si>
  <si>
    <t xml:space="preserve">CIP Reserves </t>
  </si>
  <si>
    <t>27</t>
  </si>
  <si>
    <t>28</t>
  </si>
  <si>
    <t>29</t>
  </si>
  <si>
    <t>TOTAL COST TO REPLACE SYSTEM</t>
  </si>
  <si>
    <t>30</t>
  </si>
  <si>
    <t>TOTAL ANNUAL CIP RESERVES NEEDED</t>
  </si>
  <si>
    <t>31</t>
  </si>
  <si>
    <t>TOTAL WASTEWATER CONNECTIONS</t>
  </si>
  <si>
    <t>32</t>
  </si>
  <si>
    <t>33</t>
  </si>
  <si>
    <t>*Charges based on January through May average water units used</t>
  </si>
  <si>
    <t>34</t>
  </si>
  <si>
    <t>**No sewer/has private septic</t>
  </si>
  <si>
    <t>35</t>
  </si>
  <si>
    <t>***Larger meter size</t>
  </si>
  <si>
    <t>36</t>
  </si>
  <si>
    <t>Conversions for Wastewater Usage Based on Water Consumption</t>
  </si>
  <si>
    <t>37</t>
  </si>
  <si>
    <t>1CFT=7.48 Gal</t>
  </si>
  <si>
    <t>38</t>
  </si>
  <si>
    <t>100CFT=1 Unit</t>
  </si>
  <si>
    <t>39</t>
  </si>
  <si>
    <t>1 Unit=748 Gal</t>
  </si>
  <si>
    <t>40</t>
  </si>
  <si>
    <t>10 Unit=7480 Gal</t>
  </si>
  <si>
    <t>Year 5 Increase</t>
  </si>
  <si>
    <t>41</t>
  </si>
  <si>
    <t>Annual Increase</t>
  </si>
  <si>
    <t>42</t>
  </si>
  <si>
    <t>Monthly Service Rate</t>
  </si>
  <si>
    <t>43</t>
  </si>
  <si>
    <t>Wastewater Rate</t>
  </si>
  <si>
    <t>44</t>
  </si>
  <si>
    <t>45</t>
  </si>
  <si>
    <t xml:space="preserve">Proposed rate will be based on customer's water usage Jan-March. Average usage will set the rate until April the following year. The quantity of wastewater charges will be per 10 units of ave water usage from Jan to March </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</si>
  <si>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</si>
  <si>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</si>
  <si>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</si>
  <si>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</si>
  <si>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</si>
  <si>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</si>
  <si>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</si>
  <si>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</si>
  <si>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</si>
  <si>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</si>
  <si>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</si>
  <si>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</si>
  <si>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</si>
  <si>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</si>
  <si>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</si>
  <si>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</si>
  <si>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</si>
  <si>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</si>
  <si>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</si>
  <si>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</si>
  <si>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</si>
  <si>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</si>
  <si>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</si>
  <si>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</si>
  <si>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</si>
  <si>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</si>
  <si>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</si>
  <si>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</si>
  <si>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</si>
  <si>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</si>
  <si>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</si>
  <si>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</si>
  <si>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</si>
  <si>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</si>
  <si>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</si>
  <si>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</si>
  <si>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</si>
  <si>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</si>
  <si>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</si>
  <si>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</si>
  <si>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</si>
  <si>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</si>
  <si>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</si>
  <si>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</si>
  <si>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</si>
  <si>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</si>
  <si>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</si>
  <si>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</si>
  <si>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</si>
  <si>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</si>
  <si>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</si>
  <si>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</si>
  <si>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</si>
  <si>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</si>
  <si>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</si>
  <si>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</si>
  <si>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</si>
  <si>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</si>
  <si>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</si>
  <si>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</si>
  <si>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</si>
  <si>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</si>
  <si>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</si>
  <si>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</si>
  <si>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</si>
  <si>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</si>
  <si>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</si>
  <si>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</si>
  <si>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</si>
  <si>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</si>
  <si>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</si>
  <si>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</si>
  <si>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</si>
  <si>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</si>
  <si>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</si>
  <si>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</si>
  <si>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</si>
  <si>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</si>
  <si>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</si>
  <si>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</si>
  <si>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</si>
  <si>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</si>
  <si>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</si>
  <si>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</si>
  <si>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</si>
  <si>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</si>
  <si>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</si>
  <si>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</si>
  <si>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</si>
  <si>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</si>
  <si>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</si>
  <si>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 xml:space="preserve">Original Wastewater Budget  2022-2023 Weott CSD </t>
  </si>
  <si>
    <t>Permit Fees</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</si>
</sst>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quot;$&quot;#,##0.00"/>
    <numFmt numFmtId="165" formatCode="_(&quot;$&quot;* #,##0.00_);_(&quot;$&quot;* \(#,##0.00\);_(&quot;$&quot;* &quot;-&quot;??_);_(@_)"/>
    <numFmt numFmtId="166" formatCode="_(&quot;$&quot;* #,##0_);_(&quot;$&quot;* \(#,##0\);_(&quot;$&quot;* &quot;-&quot;??_);_(@_)"/>
    <numFmt numFmtId="167" formatCode="&quot;$&quot;#,##0"/>
    <numFmt numFmtId="168" formatCode="&quot;$&quot;#,##0.00_);[Red]\(&quot;$&quot;#,##0.00\)"/>
    <numFmt numFmtId="169" formatCode="0.000"/>
  </numFmts>
  <fonts count="19">
    <font>
      <sz val="11.0"/>
      <color rgb="FF000000"/>
      <name val="Arial"/>
      <scheme val="minor"/>
    </font>
    <font>
      <b/>
      <sz val="11.0"/>
      <color theme="1"/>
      <name val="Calibri"/>
    </font>
    <font>
      <sz val="11.0"/>
      <color theme="1"/>
      <name val="Calibri"/>
    </font>
    <font>
      <color theme="1"/>
      <name val="Arial"/>
    </font>
    <font>
      <color theme="1"/>
      <name val="Calibri"/>
    </font>
    <font>
      <b/>
      <sz val="15.0"/>
      <color theme="1"/>
      <name val="Calibri"/>
    </font>
    <font>
      <b/>
      <color theme="1"/>
      <name val="Calibri"/>
    </font>
    <font>
      <b/>
      <sz val="10.0"/>
      <color theme="1"/>
      <name val="Calibri"/>
    </font>
    <font/>
    <font>
      <b/>
      <sz val="12.0"/>
      <color theme="1"/>
      <name val="Calibri"/>
    </font>
    <font>
      <sz val="10.0"/>
      <color theme="1"/>
      <name val="Calibri"/>
    </font>
    <font>
      <sz val="10.0"/>
      <color theme="1"/>
      <name val="Arial"/>
    </font>
    <font>
      <b/>
      <sz val="13.0"/>
      <color theme="1"/>
      <name val="Calibri"/>
    </font>
    <font>
      <b/>
      <color theme="1"/>
      <name val="Arial"/>
    </font>
    <font>
      <sz val="11.0"/>
      <color theme="1"/>
      <name val="Arial"/>
    </font>
    <font>
      <b/>
      <sz val="20.0"/>
      <color theme="1"/>
      <name val="Arial"/>
    </font>
    <font>
      <b/>
      <sz val="18.0"/>
      <color theme="1"/>
      <name val="Calibri"/>
    </font>
    <font>
      <b/>
      <color theme="1"/>
      <name val="Times New Roman"/>
    </font>
    <font>
      <b/>
      <sz val="16.0"/>
      <color theme="1"/>
      <name val="Calibri"/>
    </font>
  </fonts>
  <fills count="17">
    <fill>
      <patternFill patternType="none"/>
    </fill>
    <fill>
      <patternFill patternType="lightGray"/>
    </fill>
    <fill>
      <patternFill patternType="solid">
        <fgColor rgb="FFC9DAF8"/>
        <bgColor rgb="FFC9DAF8"/>
      </patternFill>
    </fill>
    <fill>
      <patternFill patternType="solid">
        <fgColor rgb="FFF4CCCC"/>
        <bgColor rgb="FFF4CCCC"/>
      </patternFill>
    </fill>
    <fill>
      <patternFill patternType="solid">
        <fgColor rgb="FFD9EAD3"/>
        <bgColor rgb="FFD9EAD3"/>
      </patternFill>
    </fill>
    <fill>
      <patternFill patternType="solid">
        <fgColor rgb="FFFFF2CC"/>
        <bgColor rgb="FFFFF2CC"/>
      </patternFill>
    </fill>
    <fill>
      <patternFill patternType="solid">
        <fgColor rgb="FFFFFF00"/>
        <bgColor rgb="FFFFFF00"/>
      </patternFill>
    </fill>
    <fill>
      <patternFill patternType="solid">
        <fgColor rgb="FFFFFFFF"/>
        <bgColor rgb="FFFFFFFF"/>
      </patternFill>
    </fill>
    <fill>
      <patternFill patternType="solid">
        <fgColor rgb="FFD9E2F3"/>
        <bgColor rgb="FFD9E2F3"/>
      </patternFill>
    </fill>
    <fill>
      <patternFill patternType="solid">
        <fgColor rgb="FFFEF2CB"/>
        <bgColor rgb="FFFEF2CB"/>
      </patternFill>
    </fill>
    <fill>
      <patternFill patternType="solid">
        <fgColor rgb="FFFBE4D5"/>
        <bgColor rgb="FFFBE4D5"/>
      </patternFill>
    </fill>
    <fill>
      <patternFill patternType="solid">
        <fgColor rgb="FFECECEC"/>
        <bgColor rgb="FFECECEC"/>
      </patternFill>
    </fill>
    <fill>
      <patternFill patternType="solid">
        <fgColor rgb="FFE2EFD9"/>
        <bgColor rgb="FFE2EFD9"/>
      </patternFill>
    </fill>
    <fill>
      <patternFill patternType="solid">
        <fgColor rgb="FFD0CECE"/>
        <bgColor rgb="FFD0CECE"/>
      </patternFill>
    </fill>
    <fill>
      <patternFill patternType="solid">
        <fgColor rgb="FFFFC000"/>
        <bgColor rgb="FFFFC000"/>
      </patternFill>
    </fill>
    <fill>
      <patternFill patternType="solid">
        <fgColor rgb="FFA5A5A5"/>
        <bgColor rgb="FFA5A5A5"/>
      </patternFill>
    </fill>
    <fill>
      <patternFill patternType="solid">
        <fgColor rgb="FFA8D08D"/>
        <bgColor rgb="FFA8D08D"/>
      </patternFill>
    </fill>
  </fills>
  <borders count="89">
    <border/>
    <border>
      <bottom style="medium">
        <color rgb="FF000000"/>
      </bottom>
    </border>
    <border>
      <left style="medium">
        <color rgb="FF000000"/>
      </left>
      <right style="medium">
        <color rgb="FF000000"/>
      </right>
      <top style="medium">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top style="thin">
        <color rgb="FF000000"/>
      </top>
    </border>
    <border>
      <right style="thin">
        <color rgb="FF000000"/>
      </right>
      <top style="thin">
        <color rgb="FF000000"/>
      </top>
    </border>
    <border>
      <left style="thin">
        <color rgb="FF000000"/>
      </left>
      <right style="thin">
        <color rgb="FF000000"/>
      </right>
    </border>
    <border>
      <left style="thin">
        <color rgb="FF000000"/>
      </left>
      <bottom style="thin">
        <color rgb="FF000000"/>
      </bottom>
    </border>
    <border>
      <bottom style="thin">
        <color rgb="FF000000"/>
      </bottom>
    </border>
    <border>
      <left style="thin">
        <color rgb="FF000000"/>
      </left>
      <top style="thin">
        <color rgb="FF000000"/>
      </top>
      <bottom style="thin">
        <color rgb="FF000000"/>
      </bottom>
    </border>
    <border>
      <right style="thin">
        <color rgb="FF000000"/>
      </right>
      <bottom style="thin">
        <color rgb="FF000000"/>
      </bottom>
    </border>
    <border>
      <left style="medium">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left style="medium">
        <color rgb="FF000000"/>
      </left>
      <right style="thin">
        <color rgb="FF000000"/>
      </right>
      <bottom style="thin">
        <color rgb="FF000000"/>
      </bottom>
    </border>
    <border>
      <left style="medium">
        <color rgb="FF000000"/>
      </left>
      <right style="thin">
        <color rgb="FF000000"/>
      </right>
      <top style="thin">
        <color rgb="FF000000"/>
      </top>
    </border>
    <border>
      <left style="medium">
        <color rgb="FF000000"/>
      </left>
      <right style="medium">
        <color rgb="FF000000"/>
      </right>
      <top style="medium">
        <color rgb="FF000000"/>
      </top>
    </border>
    <border>
      <left style="thin">
        <color rgb="FF000000"/>
      </left>
      <top style="medium">
        <color rgb="FF000000"/>
      </top>
    </border>
    <border>
      <top style="medium">
        <color rgb="FF000000"/>
      </top>
    </border>
    <border>
      <right style="thin">
        <color rgb="FF000000"/>
      </right>
      <top style="medium">
        <color rgb="FF000000"/>
      </top>
    </border>
    <border>
      <left style="medium">
        <color rgb="FF000000"/>
      </left>
      <right style="medium">
        <color rgb="FF000000"/>
      </right>
      <bottom style="medium">
        <color rgb="FF000000"/>
      </bottom>
    </border>
    <border>
      <left style="thin">
        <color rgb="FF000000"/>
      </left>
    </border>
    <border>
      <left style="thin">
        <color rgb="FF000000"/>
      </left>
      <right style="thin">
        <color rgb="FF000000"/>
      </right>
      <bottom style="medium">
        <color rgb="FF000000"/>
      </bottom>
    </border>
    <border>
      <left style="medium">
        <color rgb="FF000000"/>
      </left>
      <right style="medium">
        <color rgb="FF000000"/>
      </right>
    </border>
    <border>
      <left style="thin">
        <color rgb="FF000000"/>
      </left>
      <right style="thin">
        <color rgb="FF000000"/>
      </right>
      <top style="thin">
        <color rgb="FF000000"/>
      </top>
      <bottom style="medium">
        <color rgb="FF000000"/>
      </bottom>
    </border>
    <border>
      <left style="thin">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right style="thin">
        <color rgb="FF000000"/>
      </right>
    </border>
    <border>
      <left style="medium">
        <color rgb="FF000000"/>
      </left>
      <top style="medium">
        <color rgb="FF000000"/>
      </top>
    </border>
    <border>
      <right style="medium">
        <color rgb="FF000000"/>
      </right>
      <top style="medium">
        <color rgb="FF000000"/>
      </top>
    </border>
    <border>
      <left style="thick">
        <color rgb="FF000000"/>
      </left>
      <top style="thick">
        <color rgb="FF000000"/>
      </top>
    </border>
    <border>
      <top style="thick">
        <color rgb="FF000000"/>
      </top>
    </border>
    <border>
      <right style="thick">
        <color rgb="FF000000"/>
      </right>
      <top style="thick">
        <color rgb="FF000000"/>
      </top>
    </border>
    <border>
      <left style="thick">
        <color rgb="FF000000"/>
      </left>
    </border>
    <border>
      <right style="thick">
        <color rgb="FF000000"/>
      </right>
    </border>
    <border>
      <left style="thick">
        <color rgb="FF000000"/>
      </left>
      <right style="thin">
        <color rgb="FF000000"/>
      </right>
      <top style="thin">
        <color rgb="FF000000"/>
      </top>
      <bottom style="thin">
        <color rgb="FF000000"/>
      </bottom>
    </border>
    <border>
      <left style="thin">
        <color rgb="FF000000"/>
      </left>
      <right style="thick">
        <color rgb="FF000000"/>
      </right>
      <top style="thin">
        <color rgb="FF000000"/>
      </top>
      <bottom style="thin">
        <color rgb="FF000000"/>
      </bottom>
    </border>
    <border>
      <left style="thick">
        <color rgb="FF000000"/>
      </left>
      <bottom style="thick">
        <color rgb="FF000000"/>
      </bottom>
    </border>
    <border>
      <bottom style="thick">
        <color rgb="FF000000"/>
      </bottom>
    </border>
    <border>
      <right style="thick">
        <color rgb="FF000000"/>
      </right>
      <bottom style="thick">
        <color rgb="FF000000"/>
      </bottom>
    </border>
    <border>
      <left style="thick">
        <color rgb="FF000000"/>
      </left>
      <right style="thin">
        <color rgb="FF000000"/>
      </right>
      <top style="thick">
        <color rgb="FF000000"/>
      </top>
      <bottom style="thin">
        <color rgb="FF000000"/>
      </bottom>
    </border>
    <border>
      <left style="thin">
        <color rgb="FF000000"/>
      </left>
      <right style="thin">
        <color rgb="FF000000"/>
      </right>
      <top style="thick">
        <color rgb="FF000000"/>
      </top>
      <bottom style="thin">
        <color rgb="FF000000"/>
      </bottom>
    </border>
    <border>
      <left style="thin">
        <color rgb="FF000000"/>
      </left>
      <right style="thick">
        <color rgb="FF000000"/>
      </right>
      <top style="thick">
        <color rgb="FF000000"/>
      </top>
      <bottom style="thin">
        <color rgb="FF000000"/>
      </bottom>
    </border>
    <border>
      <top style="thin">
        <color rgb="FF000000"/>
      </top>
      <bottom style="thin">
        <color rgb="FF000000"/>
      </bottom>
    </border>
    <border>
      <right style="thick">
        <color rgb="FF000000"/>
      </right>
      <top style="thin">
        <color rgb="FF000000"/>
      </top>
      <bottom style="thin">
        <color rgb="FF000000"/>
      </bottom>
    </border>
    <border>
      <left style="thick">
        <color rgb="FF000000"/>
      </left>
      <right style="thin">
        <color rgb="FF000000"/>
      </right>
      <top style="thin">
        <color rgb="FF000000"/>
      </top>
      <bottom style="thick">
        <color rgb="FF000000"/>
      </bottom>
    </border>
    <border>
      <left style="thin">
        <color rgb="FF000000"/>
      </left>
      <right style="thin">
        <color rgb="FF000000"/>
      </right>
      <top style="thin">
        <color rgb="FF000000"/>
      </top>
      <bottom style="thick">
        <color rgb="FF000000"/>
      </bottom>
    </border>
    <border>
      <left style="thin">
        <color rgb="FF000000"/>
      </left>
      <right style="thick">
        <color rgb="FF000000"/>
      </right>
      <top style="thin">
        <color rgb="FF000000"/>
      </top>
      <bottom style="thick">
        <color rgb="FF000000"/>
      </bottom>
    </border>
    <border>
      <left/>
      <right/>
      <top/>
      <bottom/>
    </border>
    <border>
      <left/>
      <right style="thin">
        <color rgb="FF000000"/>
      </right>
      <top style="thin">
        <color rgb="FF000000"/>
      </top>
      <bottom style="thin">
        <color rgb="FF000000"/>
      </bottom>
    </border>
    <border>
      <top style="thin">
        <color rgb="FF000000"/>
      </top>
    </border>
    <border>
      <left style="thick">
        <color rgb="FF000000"/>
      </left>
      <right/>
      <top style="thin">
        <color rgb="FF000000"/>
      </top>
      <bottom/>
    </border>
    <border>
      <left style="thick">
        <color rgb="FF000000"/>
      </left>
      <right/>
      <top/>
      <bottom/>
    </border>
    <border>
      <left/>
      <top/>
      <bottom/>
    </border>
    <border>
      <left style="thick">
        <color rgb="FF000000"/>
      </left>
      <top/>
      <bottom/>
    </border>
    <border>
      <top/>
      <bottom/>
    </border>
    <border>
      <left/>
      <right/>
      <top/>
    </border>
    <border>
      <left/>
      <right/>
    </border>
    <border>
      <left style="thin">
        <color rgb="FF000000"/>
      </left>
      <right style="thin">
        <color rgb="FF000000"/>
      </right>
      <top style="thin">
        <color rgb="FF000000"/>
      </top>
      <bottom style="double">
        <color rgb="FF000000"/>
      </bottom>
    </border>
    <border>
      <left style="thin">
        <color rgb="FF000000"/>
      </left>
      <top style="thin">
        <color rgb="FF000000"/>
      </top>
      <bottom style="double">
        <color rgb="FF000000"/>
      </bottom>
    </border>
    <border>
      <right style="thin">
        <color rgb="FF000000"/>
      </right>
      <top style="thin">
        <color rgb="FF000000"/>
      </top>
      <bottom style="double">
        <color rgb="FF000000"/>
      </bottom>
    </border>
    <border>
      <left style="thin">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medium">
        <color rgb="FF000000"/>
      </right>
      <top style="thin">
        <color rgb="FF000000"/>
      </top>
      <bottom style="double">
        <color rgb="FF000000"/>
      </bottom>
    </border>
    <border>
      <left style="medium">
        <color rgb="FF000000"/>
      </left>
      <right style="thin">
        <color rgb="FF000000"/>
      </right>
      <top style="thin">
        <color rgb="FF000000"/>
      </top>
      <bottom style="double">
        <color rgb="FF000000"/>
      </bottom>
    </border>
    <border>
      <left style="thin">
        <color rgb="FF000000"/>
      </left>
      <right style="medium">
        <color rgb="FF000000"/>
      </right>
      <bottom style="thin">
        <color rgb="FF000000"/>
      </bottom>
    </border>
    <border>
      <left style="thin">
        <color rgb="FF000000"/>
      </left>
      <right style="medium">
        <color rgb="FF000000"/>
      </right>
      <top style="thin">
        <color rgb="FF000000"/>
      </top>
      <bottom style="thin">
        <color rgb="FF000000"/>
      </bottom>
    </border>
    <border>
      <left style="thin">
        <color rgb="FF000000"/>
      </left>
      <right style="medium">
        <color rgb="FF000000"/>
      </right>
      <top style="thin">
        <color rgb="FF000000"/>
      </top>
    </border>
    <border>
      <left style="medium">
        <color rgb="FF000000"/>
      </left>
      <right style="thin">
        <color rgb="FF000000"/>
      </right>
    </border>
    <border>
      <left style="thin">
        <color rgb="FF000000"/>
      </left>
      <right style="medium">
        <color rgb="FF000000"/>
      </right>
      <top style="thin">
        <color rgb="FF000000"/>
      </top>
      <bottom style="medium">
        <color rgb="FF000000"/>
      </bottom>
    </border>
    <border>
      <left style="medium">
        <color rgb="FF000000"/>
      </left>
      <right style="thin">
        <color rgb="FF000000"/>
      </right>
      <top style="thin">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right style="medium">
        <color rgb="FF000000"/>
      </right>
      <bottom style="thin">
        <color rgb="FF000000"/>
      </bottom>
    </border>
    <border>
      <right style="medium">
        <color rgb="FF000000"/>
      </right>
      <bottom style="medium">
        <color rgb="FF000000"/>
      </bottom>
    </border>
    <border>
      <right style="medium">
        <color rgb="FF000000"/>
      </right>
      <top style="thin">
        <color rgb="FF000000"/>
      </top>
      <bottom style="thin">
        <color rgb="FF000000"/>
      </bottom>
    </border>
    <border>
      <right style="medium">
        <color rgb="FF000000"/>
      </right>
      <top style="thin">
        <color rgb="FF000000"/>
      </top>
    </border>
    <border>
      <right style="medium">
        <color rgb="FF000000"/>
      </right>
    </border>
    <border>
      <left style="medium">
        <color rgb="FF000000"/>
      </left>
      <bottom style="thin">
        <color rgb="FF000000"/>
      </bottom>
    </border>
    <border>
      <left style="medium">
        <color rgb="FF000000"/>
      </left>
      <right style="thin">
        <color rgb="FF000000"/>
      </right>
      <bottom style="medium">
        <color rgb="FF000000"/>
      </bottom>
    </border>
    <border>
      <right style="thin">
        <color rgb="FF000000"/>
      </right>
      <bottom style="medium">
        <color rgb="FF000000"/>
      </bottom>
    </border>
  </borders>
  <cellStyleXfs count="1">
    <xf borderId="0" fillId="0" fontId="0" numFmtId="0" applyAlignment="1" applyFont="1"/>
  </cellStyleXfs>
  <cellXfs count="554">
    <xf borderId="0" fillId="0" fontId="0" numFmtId="0" xfId="0" applyAlignment="1" applyFont="1">
      <alignment readingOrder="0" shrinkToFit="0" vertical="bottom" wrapText="0"/>
    </xf>
    <xf borderId="0" fillId="0" fontId="1" numFmtId="0" xfId="0" applyAlignment="1" applyFont="1">
      <alignment horizontal="center"/>
    </xf>
    <xf borderId="0" fillId="2" fontId="2" numFmtId="164" xfId="0" applyFill="1" applyFont="1" applyNumberFormat="1"/>
    <xf borderId="0" fillId="3" fontId="2" numFmtId="164" xfId="0" applyFill="1" applyFont="1" applyNumberFormat="1"/>
    <xf borderId="0" fillId="4" fontId="2" numFmtId="164" xfId="0" applyFill="1" applyFont="1" applyNumberFormat="1"/>
    <xf borderId="0" fillId="4" fontId="1" numFmtId="9" xfId="0" applyFont="1" applyNumberFormat="1"/>
    <xf borderId="0" fillId="4" fontId="1" numFmtId="0" xfId="0" applyFont="1"/>
    <xf borderId="0" fillId="4" fontId="3" numFmtId="0" xfId="0" applyFont="1"/>
    <xf borderId="0" fillId="0" fontId="4" numFmtId="0" xfId="0" applyFont="1"/>
    <xf borderId="0" fillId="0" fontId="1" numFmtId="0" xfId="0" applyAlignment="1" applyFont="1">
      <alignment horizontal="right"/>
    </xf>
    <xf borderId="0" fillId="5" fontId="1" numFmtId="0" xfId="0" applyFill="1" applyFont="1"/>
    <xf borderId="0" fillId="5" fontId="1" numFmtId="0" xfId="0" applyAlignment="1" applyFont="1">
      <alignment horizontal="center"/>
    </xf>
    <xf borderId="0" fillId="2" fontId="1" numFmtId="164" xfId="0" applyAlignment="1" applyFont="1" applyNumberFormat="1">
      <alignment horizontal="center"/>
    </xf>
    <xf borderId="0" fillId="3" fontId="1" numFmtId="164" xfId="0" applyAlignment="1" applyFont="1" applyNumberFormat="1">
      <alignment horizontal="center"/>
    </xf>
    <xf borderId="0" fillId="4" fontId="1" numFmtId="164" xfId="0" applyAlignment="1" applyFont="1" applyNumberFormat="1">
      <alignment horizontal="center"/>
    </xf>
    <xf borderId="0" fillId="4" fontId="1" numFmtId="9" xfId="0" applyAlignment="1" applyFont="1" applyNumberFormat="1">
      <alignment horizontal="right"/>
    </xf>
    <xf borderId="0" fillId="4" fontId="4" numFmtId="0" xfId="0" applyFont="1"/>
    <xf borderId="0" fillId="0" fontId="1" numFmtId="0" xfId="0" applyAlignment="1" applyFont="1">
      <alignment horizontal="right" shrinkToFit="0" wrapText="1"/>
    </xf>
    <xf borderId="0" fillId="2" fontId="1" numFmtId="164" xfId="0" applyAlignment="1" applyFont="1" applyNumberFormat="1">
      <alignment horizontal="center" shrinkToFit="0" wrapText="1"/>
    </xf>
    <xf borderId="0" fillId="3" fontId="1" numFmtId="164" xfId="0" applyAlignment="1" applyFont="1" applyNumberFormat="1">
      <alignment horizontal="center" shrinkToFit="0" wrapText="1"/>
    </xf>
    <xf borderId="0" fillId="4" fontId="5" numFmtId="164" xfId="0" applyAlignment="1" applyFont="1" applyNumberFormat="1">
      <alignment horizontal="center"/>
    </xf>
    <xf borderId="0" fillId="4" fontId="1" numFmtId="164" xfId="0" applyAlignment="1" applyFont="1" applyNumberFormat="1">
      <alignment horizontal="center" shrinkToFit="0" wrapText="1"/>
    </xf>
    <xf borderId="0" fillId="4" fontId="4" numFmtId="0" xfId="0" applyAlignment="1" applyFont="1">
      <alignment horizontal="center"/>
    </xf>
    <xf borderId="0" fillId="0" fontId="1" numFmtId="0" xfId="0" applyAlignment="1" applyFont="1">
      <alignment horizontal="left" shrinkToFit="0" wrapText="1"/>
    </xf>
    <xf borderId="0" fillId="5" fontId="1" numFmtId="0" xfId="0" applyAlignment="1" applyFont="1">
      <alignment horizontal="center" shrinkToFit="0" wrapText="1"/>
    </xf>
    <xf borderId="1" fillId="5" fontId="1" numFmtId="0" xfId="0" applyAlignment="1" applyBorder="1" applyFont="1">
      <alignment horizontal="center" shrinkToFit="0" wrapText="1"/>
    </xf>
    <xf borderId="0" fillId="4" fontId="6" numFmtId="0" xfId="0" applyAlignment="1" applyFont="1">
      <alignment horizontal="center"/>
    </xf>
    <xf borderId="2" fillId="0" fontId="1" numFmtId="0" xfId="0" applyAlignment="1" applyBorder="1" applyFont="1">
      <alignment horizontal="right"/>
    </xf>
    <xf borderId="2" fillId="5" fontId="7" numFmtId="3" xfId="0" applyAlignment="1" applyBorder="1" applyFont="1" applyNumberFormat="1">
      <alignment horizontal="center" vertical="bottom"/>
    </xf>
    <xf borderId="2" fillId="5" fontId="1" numFmtId="0" xfId="0" applyAlignment="1" applyBorder="1" applyFont="1">
      <alignment horizontal="center"/>
    </xf>
    <xf borderId="2" fillId="2" fontId="1" numFmtId="3" xfId="0" applyAlignment="1" applyBorder="1" applyFont="1" applyNumberFormat="1">
      <alignment horizontal="center" shrinkToFit="0" wrapText="1"/>
    </xf>
    <xf borderId="2" fillId="3" fontId="1" numFmtId="3" xfId="0" applyAlignment="1" applyBorder="1" applyFont="1" applyNumberFormat="1">
      <alignment horizontal="center"/>
    </xf>
    <xf borderId="2" fillId="4" fontId="1" numFmtId="3" xfId="0" applyAlignment="1" applyBorder="1" applyFont="1" applyNumberFormat="1">
      <alignment horizontal="center"/>
    </xf>
    <xf borderId="2" fillId="4" fontId="6" numFmtId="0" xfId="0" applyAlignment="1" applyBorder="1" applyFont="1">
      <alignment horizontal="center"/>
    </xf>
    <xf borderId="3" fillId="0" fontId="1" numFmtId="0" xfId="0" applyAlignment="1" applyBorder="1" applyFont="1">
      <alignment horizontal="left" shrinkToFit="0" wrapText="1"/>
    </xf>
    <xf borderId="4" fillId="0" fontId="8" numFmtId="0" xfId="0" applyBorder="1" applyFont="1"/>
    <xf borderId="5" fillId="0" fontId="8" numFmtId="0" xfId="0" applyBorder="1" applyFont="1"/>
    <xf borderId="6" fillId="0" fontId="2" numFmtId="0" xfId="0" applyBorder="1" applyFont="1"/>
    <xf borderId="6" fillId="5" fontId="2" numFmtId="164" xfId="0" applyBorder="1" applyFont="1" applyNumberFormat="1"/>
    <xf borderId="6" fillId="2" fontId="2" numFmtId="164" xfId="0" applyBorder="1" applyFont="1" applyNumberFormat="1"/>
    <xf borderId="6" fillId="3" fontId="2" numFmtId="164" xfId="0" applyBorder="1" applyFont="1" applyNumberFormat="1"/>
    <xf borderId="7" fillId="4" fontId="2" numFmtId="164" xfId="0" applyBorder="1" applyFont="1" applyNumberFormat="1"/>
    <xf borderId="6" fillId="4" fontId="2" numFmtId="164" xfId="0" applyBorder="1" applyFont="1" applyNumberFormat="1"/>
    <xf borderId="8" fillId="0" fontId="2" numFmtId="0" xfId="0" applyBorder="1" applyFont="1"/>
    <xf borderId="8" fillId="5" fontId="2" numFmtId="164" xfId="0" applyBorder="1" applyFont="1" applyNumberFormat="1"/>
    <xf borderId="9" fillId="2" fontId="2" numFmtId="164" xfId="0" applyBorder="1" applyFont="1" applyNumberFormat="1"/>
    <xf borderId="10" fillId="3" fontId="2" numFmtId="164" xfId="0" applyBorder="1" applyFont="1" applyNumberFormat="1"/>
    <xf borderId="8" fillId="4" fontId="2" numFmtId="164" xfId="0" applyBorder="1" applyFont="1" applyNumberFormat="1"/>
    <xf borderId="8" fillId="4" fontId="3" numFmtId="0" xfId="0" applyBorder="1" applyFont="1"/>
    <xf borderId="7" fillId="0" fontId="2" numFmtId="0" xfId="0" applyBorder="1" applyFont="1"/>
    <xf borderId="7" fillId="5" fontId="2" numFmtId="164" xfId="0" applyBorder="1" applyFont="1" applyNumberFormat="1"/>
    <xf borderId="9" fillId="5" fontId="2" numFmtId="164" xfId="0" applyBorder="1" applyFont="1" applyNumberFormat="1"/>
    <xf borderId="2" fillId="2" fontId="1" numFmtId="164" xfId="0" applyBorder="1" applyFont="1" applyNumberFormat="1"/>
    <xf borderId="2" fillId="3" fontId="1" numFmtId="164" xfId="0" applyBorder="1" applyFont="1" applyNumberFormat="1"/>
    <xf borderId="2" fillId="4" fontId="1" numFmtId="164" xfId="0" applyBorder="1" applyFont="1" applyNumberFormat="1"/>
    <xf borderId="8" fillId="0" fontId="2" numFmtId="0" xfId="0" applyAlignment="1" applyBorder="1" applyFont="1">
      <alignment horizontal="left"/>
    </xf>
    <xf borderId="11" fillId="2" fontId="2" numFmtId="164" xfId="0" applyBorder="1" applyFont="1" applyNumberFormat="1"/>
    <xf borderId="8" fillId="3" fontId="2" numFmtId="164" xfId="0" applyBorder="1" applyFont="1" applyNumberFormat="1"/>
    <xf borderId="2" fillId="0" fontId="1" numFmtId="0" xfId="0" applyAlignment="1" applyBorder="1" applyFont="1">
      <alignment horizontal="left"/>
    </xf>
    <xf borderId="2" fillId="5" fontId="1" numFmtId="164" xfId="0" applyBorder="1" applyFont="1" applyNumberFormat="1"/>
    <xf borderId="12" fillId="0" fontId="1" numFmtId="0" xfId="0" applyAlignment="1" applyBorder="1" applyFont="1">
      <alignment horizontal="left"/>
    </xf>
    <xf borderId="13" fillId="5" fontId="1" numFmtId="0" xfId="0" applyAlignment="1" applyBorder="1" applyFont="1">
      <alignment horizontal="left"/>
    </xf>
    <xf borderId="6" fillId="5" fontId="2" numFmtId="164" xfId="0" applyAlignment="1" applyBorder="1" applyFont="1" applyNumberFormat="1">
      <alignment horizontal="center"/>
    </xf>
    <xf borderId="12" fillId="5" fontId="1" numFmtId="0" xfId="0" applyAlignment="1" applyBorder="1" applyFont="1">
      <alignment horizontal="center"/>
    </xf>
    <xf borderId="12" fillId="2" fontId="2" numFmtId="164" xfId="0" applyBorder="1" applyFont="1" applyNumberFormat="1"/>
    <xf borderId="7" fillId="5" fontId="2" numFmtId="164" xfId="0" applyAlignment="1" applyBorder="1" applyFont="1" applyNumberFormat="1">
      <alignment horizontal="center"/>
    </xf>
    <xf borderId="14" fillId="5" fontId="1" numFmtId="0" xfId="0" applyAlignment="1" applyBorder="1" applyFont="1">
      <alignment horizontal="center"/>
    </xf>
    <xf borderId="14" fillId="2" fontId="2" numFmtId="164" xfId="0" applyBorder="1" applyFont="1" applyNumberFormat="1"/>
    <xf borderId="7" fillId="3" fontId="2" numFmtId="164" xfId="0" applyBorder="1" applyFont="1" applyNumberFormat="1"/>
    <xf borderId="9" fillId="5" fontId="1" numFmtId="0" xfId="0" applyAlignment="1" applyBorder="1" applyFont="1">
      <alignment horizontal="center"/>
    </xf>
    <xf borderId="8" fillId="5" fontId="2" numFmtId="164" xfId="0" applyAlignment="1" applyBorder="1" applyFont="1" applyNumberFormat="1">
      <alignment horizontal="center"/>
    </xf>
    <xf borderId="8" fillId="5" fontId="1" numFmtId="164" xfId="0" applyBorder="1" applyFont="1" applyNumberFormat="1"/>
    <xf borderId="8" fillId="5" fontId="1" numFmtId="0" xfId="0" applyAlignment="1" applyBorder="1" applyFont="1">
      <alignment horizontal="center"/>
    </xf>
    <xf borderId="8" fillId="2" fontId="1" numFmtId="164" xfId="0" applyBorder="1" applyFont="1" applyNumberFormat="1"/>
    <xf borderId="8" fillId="3" fontId="1" numFmtId="164" xfId="0" applyBorder="1" applyFont="1" applyNumberFormat="1"/>
    <xf borderId="8" fillId="4" fontId="1" numFmtId="164" xfId="0" applyBorder="1" applyFont="1" applyNumberFormat="1"/>
    <xf borderId="3" fillId="2" fontId="1" numFmtId="164" xfId="0" applyBorder="1" applyFont="1" applyNumberFormat="1"/>
    <xf borderId="5" fillId="3" fontId="1" numFmtId="164" xfId="0" applyBorder="1" applyFont="1" applyNumberFormat="1"/>
    <xf borderId="6" fillId="0" fontId="1" numFmtId="0" xfId="0" applyAlignment="1" applyBorder="1" applyFont="1">
      <alignment horizontal="left"/>
    </xf>
    <xf borderId="12" fillId="5" fontId="1" numFmtId="0" xfId="0" applyAlignment="1" applyBorder="1" applyFont="1">
      <alignment horizontal="left"/>
    </xf>
    <xf borderId="13" fillId="3" fontId="1" numFmtId="0" xfId="0" applyAlignment="1" applyBorder="1" applyFont="1">
      <alignment horizontal="left"/>
    </xf>
    <xf borderId="15" fillId="5" fontId="1" numFmtId="0" xfId="0" applyAlignment="1" applyBorder="1" applyFont="1">
      <alignment horizontal="left"/>
    </xf>
    <xf borderId="7" fillId="5" fontId="2" numFmtId="165" xfId="0" applyBorder="1" applyFont="1" applyNumberFormat="1"/>
    <xf borderId="7" fillId="2" fontId="2" numFmtId="164" xfId="0" applyBorder="1" applyFont="1" applyNumberFormat="1"/>
    <xf borderId="16" fillId="0" fontId="2" numFmtId="0" xfId="0" applyBorder="1" applyFont="1"/>
    <xf borderId="17" fillId="2" fontId="2" numFmtId="164" xfId="0" applyBorder="1" applyFont="1" applyNumberFormat="1"/>
    <xf borderId="17" fillId="3" fontId="2" numFmtId="164" xfId="0" applyBorder="1" applyFont="1" applyNumberFormat="1"/>
    <xf borderId="18" fillId="0" fontId="2" numFmtId="0" xfId="0" applyBorder="1" applyFont="1"/>
    <xf borderId="15" fillId="2" fontId="2" numFmtId="164" xfId="0" applyBorder="1" applyFont="1" applyNumberFormat="1"/>
    <xf borderId="6" fillId="5" fontId="2" numFmtId="165" xfId="0" applyBorder="1" applyFont="1" applyNumberFormat="1"/>
    <xf borderId="7" fillId="5" fontId="2" numFmtId="164" xfId="0" applyAlignment="1" applyBorder="1" applyFont="1" applyNumberFormat="1">
      <alignment horizontal="right"/>
    </xf>
    <xf borderId="7" fillId="5" fontId="2" numFmtId="165" xfId="0" applyAlignment="1" applyBorder="1" applyFont="1" applyNumberFormat="1">
      <alignment horizontal="center"/>
    </xf>
    <xf borderId="7" fillId="5" fontId="2" numFmtId="166" xfId="0" applyBorder="1" applyFont="1" applyNumberFormat="1"/>
    <xf borderId="0" fillId="0" fontId="3" numFmtId="0" xfId="0" applyFont="1"/>
    <xf borderId="10" fillId="0" fontId="2" numFmtId="0" xfId="0" applyBorder="1" applyFont="1"/>
    <xf borderId="8" fillId="5" fontId="2" numFmtId="0" xfId="0" applyBorder="1" applyFont="1"/>
    <xf borderId="8" fillId="5" fontId="2" numFmtId="165" xfId="0" applyBorder="1" applyFont="1" applyNumberFormat="1"/>
    <xf borderId="10" fillId="2" fontId="2" numFmtId="164" xfId="0" applyBorder="1" applyFont="1" applyNumberFormat="1"/>
    <xf borderId="8" fillId="2" fontId="2" numFmtId="164" xfId="0" applyBorder="1" applyFont="1" applyNumberFormat="1"/>
    <xf borderId="2" fillId="0" fontId="1" numFmtId="0" xfId="0" applyBorder="1" applyFont="1"/>
    <xf borderId="18" fillId="0" fontId="2" numFmtId="0" xfId="0" applyAlignment="1" applyBorder="1" applyFont="1">
      <alignment vertical="bottom"/>
    </xf>
    <xf borderId="6" fillId="5" fontId="2" numFmtId="164" xfId="0" applyAlignment="1" applyBorder="1" applyFont="1" applyNumberFormat="1">
      <alignment vertical="bottom"/>
    </xf>
    <xf borderId="6" fillId="5" fontId="2" numFmtId="164" xfId="0" applyAlignment="1" applyBorder="1" applyFont="1" applyNumberFormat="1">
      <alignment horizontal="right" vertical="bottom"/>
    </xf>
    <xf borderId="6" fillId="5" fontId="2" numFmtId="165" xfId="0" applyAlignment="1" applyBorder="1" applyFont="1" applyNumberFormat="1">
      <alignment horizontal="right" vertical="bottom"/>
    </xf>
    <xf borderId="15" fillId="3" fontId="2" numFmtId="164" xfId="0" applyBorder="1" applyFont="1" applyNumberFormat="1"/>
    <xf borderId="12" fillId="4" fontId="2" numFmtId="164" xfId="0" applyBorder="1" applyFont="1" applyNumberFormat="1"/>
    <xf borderId="16" fillId="0" fontId="2" numFmtId="0" xfId="0" applyAlignment="1" applyBorder="1" applyFont="1">
      <alignment vertical="bottom"/>
    </xf>
    <xf borderId="7" fillId="5" fontId="2" numFmtId="164" xfId="0" applyAlignment="1" applyBorder="1" applyFont="1" applyNumberFormat="1">
      <alignment vertical="bottom"/>
    </xf>
    <xf borderId="7" fillId="5" fontId="2" numFmtId="164" xfId="0" applyAlignment="1" applyBorder="1" applyFont="1" applyNumberFormat="1">
      <alignment horizontal="right" vertical="bottom"/>
    </xf>
    <xf borderId="7" fillId="5" fontId="2" numFmtId="165" xfId="0" applyAlignment="1" applyBorder="1" applyFont="1" applyNumberFormat="1">
      <alignment horizontal="right" vertical="bottom"/>
    </xf>
    <xf borderId="17" fillId="0" fontId="2" numFmtId="0" xfId="0" applyAlignment="1" applyBorder="1" applyFont="1">
      <alignment horizontal="left"/>
    </xf>
    <xf borderId="7" fillId="5" fontId="1" numFmtId="0" xfId="0" applyAlignment="1" applyBorder="1" applyFont="1">
      <alignment horizontal="center"/>
    </xf>
    <xf borderId="7" fillId="5" fontId="2" numFmtId="0" xfId="0" applyAlignment="1" applyBorder="1" applyFont="1">
      <alignment horizontal="center"/>
    </xf>
    <xf borderId="10" fillId="0" fontId="2" numFmtId="0" xfId="0" applyAlignment="1" applyBorder="1" applyFont="1">
      <alignment horizontal="left"/>
    </xf>
    <xf borderId="8" fillId="5" fontId="2" numFmtId="164" xfId="0" applyAlignment="1" applyBorder="1" applyFont="1" applyNumberFormat="1">
      <alignment horizontal="right"/>
    </xf>
    <xf borderId="8" fillId="5" fontId="2" numFmtId="0" xfId="0" applyAlignment="1" applyBorder="1" applyFont="1">
      <alignment horizontal="right"/>
    </xf>
    <xf borderId="19" fillId="0" fontId="2" numFmtId="0" xfId="0" applyBorder="1" applyFont="1"/>
    <xf borderId="8" fillId="5" fontId="1" numFmtId="164" xfId="0" applyAlignment="1" applyBorder="1" applyFont="1" applyNumberFormat="1">
      <alignment horizontal="center"/>
    </xf>
    <xf borderId="10" fillId="3" fontId="1" numFmtId="164" xfId="0" applyBorder="1" applyFont="1" applyNumberFormat="1"/>
    <xf borderId="2" fillId="5" fontId="1" numFmtId="164" xfId="0" applyAlignment="1" applyBorder="1" applyFont="1" applyNumberFormat="1">
      <alignment horizontal="center"/>
    </xf>
    <xf borderId="6" fillId="5" fontId="2" numFmtId="0" xfId="0" applyAlignment="1" applyBorder="1" applyFont="1">
      <alignment horizontal="right" vertical="bottom"/>
    </xf>
    <xf borderId="6" fillId="5" fontId="2" numFmtId="166" xfId="0" applyAlignment="1" applyBorder="1" applyFont="1" applyNumberFormat="1">
      <alignment horizontal="right" vertical="bottom"/>
    </xf>
    <xf borderId="6" fillId="2" fontId="2" numFmtId="166" xfId="0" applyAlignment="1" applyBorder="1" applyFont="1" applyNumberFormat="1">
      <alignment horizontal="right" vertical="bottom"/>
    </xf>
    <xf borderId="7" fillId="5" fontId="2" numFmtId="0" xfId="0" applyAlignment="1" applyBorder="1" applyFont="1">
      <alignment horizontal="right" vertical="bottom"/>
    </xf>
    <xf borderId="7" fillId="5" fontId="2" numFmtId="166" xfId="0" applyAlignment="1" applyBorder="1" applyFont="1" applyNumberFormat="1">
      <alignment horizontal="right" vertical="bottom"/>
    </xf>
    <xf borderId="7" fillId="2" fontId="2" numFmtId="166" xfId="0" applyAlignment="1" applyBorder="1" applyFont="1" applyNumberFormat="1">
      <alignment horizontal="right" vertical="bottom"/>
    </xf>
    <xf borderId="8" fillId="0" fontId="2" numFmtId="0" xfId="0" applyAlignment="1" applyBorder="1" applyFont="1">
      <alignment vertical="bottom"/>
    </xf>
    <xf borderId="8" fillId="5" fontId="2" numFmtId="0" xfId="0" applyAlignment="1" applyBorder="1" applyFont="1">
      <alignment horizontal="right" vertical="bottom"/>
    </xf>
    <xf borderId="8" fillId="5" fontId="2" numFmtId="164" xfId="0" applyAlignment="1" applyBorder="1" applyFont="1" applyNumberFormat="1">
      <alignment horizontal="right" vertical="bottom"/>
    </xf>
    <xf borderId="8" fillId="5" fontId="2" numFmtId="166" xfId="0" applyAlignment="1" applyBorder="1" applyFont="1" applyNumberFormat="1">
      <alignment horizontal="right" vertical="bottom"/>
    </xf>
    <xf borderId="8" fillId="2" fontId="2" numFmtId="166" xfId="0" applyAlignment="1" applyBorder="1" applyFont="1" applyNumberFormat="1">
      <alignment horizontal="right" vertical="bottom"/>
    </xf>
    <xf borderId="20" fillId="0" fontId="1" numFmtId="0" xfId="0" applyBorder="1" applyFont="1"/>
    <xf borderId="20" fillId="5" fontId="1" numFmtId="164" xfId="0" applyBorder="1" applyFont="1" applyNumberFormat="1"/>
    <xf borderId="20" fillId="5" fontId="1" numFmtId="166" xfId="0" applyBorder="1" applyFont="1" applyNumberFormat="1"/>
    <xf borderId="20" fillId="2" fontId="1" numFmtId="166" xfId="0" applyAlignment="1" applyBorder="1" applyFont="1" applyNumberFormat="1">
      <alignment horizontal="right" vertical="bottom"/>
    </xf>
    <xf borderId="20" fillId="3" fontId="1" numFmtId="164" xfId="0" applyBorder="1" applyFont="1" applyNumberFormat="1"/>
    <xf borderId="20" fillId="4" fontId="1" numFmtId="164" xfId="0" applyBorder="1" applyFont="1" applyNumberFormat="1"/>
    <xf borderId="21" fillId="0" fontId="1" numFmtId="0" xfId="0" applyAlignment="1" applyBorder="1" applyFont="1">
      <alignment horizontal="left"/>
    </xf>
    <xf borderId="22" fillId="0" fontId="1" numFmtId="0" xfId="0" applyAlignment="1" applyBorder="1" applyFont="1">
      <alignment horizontal="left"/>
    </xf>
    <xf borderId="23" fillId="0" fontId="1" numFmtId="0" xfId="0" applyAlignment="1" applyBorder="1" applyFont="1">
      <alignment horizontal="left"/>
    </xf>
    <xf borderId="3" fillId="5" fontId="1" numFmtId="0" xfId="0" applyAlignment="1" applyBorder="1" applyFont="1">
      <alignment horizontal="left"/>
    </xf>
    <xf borderId="4" fillId="5" fontId="1" numFmtId="0" xfId="0" applyAlignment="1" applyBorder="1" applyFont="1">
      <alignment horizontal="left"/>
    </xf>
    <xf borderId="5" fillId="5" fontId="1" numFmtId="0" xfId="0" applyAlignment="1" applyBorder="1" applyFont="1">
      <alignment horizontal="left"/>
    </xf>
    <xf borderId="24" fillId="0" fontId="1" numFmtId="0" xfId="0" applyAlignment="1" applyBorder="1" applyFont="1">
      <alignment horizontal="left"/>
    </xf>
    <xf borderId="24" fillId="5" fontId="1" numFmtId="164" xfId="0" applyBorder="1" applyFont="1" applyNumberFormat="1"/>
    <xf borderId="24" fillId="2" fontId="1" numFmtId="164" xfId="0" applyBorder="1" applyFont="1" applyNumberFormat="1"/>
    <xf borderId="24" fillId="3" fontId="1" numFmtId="164" xfId="0" applyBorder="1" applyFont="1" applyNumberFormat="1"/>
    <xf borderId="24" fillId="4" fontId="1" numFmtId="164" xfId="0" applyBorder="1" applyFont="1" applyNumberFormat="1"/>
    <xf borderId="20" fillId="0" fontId="1" numFmtId="0" xfId="0" applyAlignment="1" applyBorder="1" applyFont="1">
      <alignment horizontal="left"/>
    </xf>
    <xf borderId="20" fillId="2" fontId="1" numFmtId="164" xfId="0" applyBorder="1" applyFont="1" applyNumberFormat="1"/>
    <xf borderId="4" fillId="0" fontId="1" numFmtId="0" xfId="0" applyBorder="1" applyFont="1"/>
    <xf borderId="3" fillId="0" fontId="1" numFmtId="0" xfId="0" applyBorder="1" applyFont="1"/>
    <xf borderId="0" fillId="0" fontId="2" numFmtId="0" xfId="0" applyFont="1"/>
    <xf borderId="0" fillId="5" fontId="2" numFmtId="0" xfId="0" applyFont="1"/>
    <xf borderId="0" fillId="0" fontId="1" numFmtId="0" xfId="0" applyFont="1"/>
    <xf borderId="0" fillId="5" fontId="1" numFmtId="164" xfId="0" applyFont="1" applyNumberFormat="1"/>
    <xf borderId="0" fillId="0" fontId="2" numFmtId="0" xfId="0" applyAlignment="1" applyFont="1">
      <alignment vertical="bottom"/>
    </xf>
    <xf borderId="0" fillId="0" fontId="9" numFmtId="167" xfId="0" applyAlignment="1" applyFont="1" applyNumberFormat="1">
      <alignment horizontal="center" vertical="bottom"/>
    </xf>
    <xf borderId="0" fillId="5" fontId="9" numFmtId="167" xfId="0" applyAlignment="1" applyFont="1" applyNumberFormat="1">
      <alignment horizontal="center" vertical="bottom"/>
    </xf>
    <xf borderId="0" fillId="5" fontId="10" numFmtId="0" xfId="0" applyFont="1"/>
    <xf borderId="0" fillId="2" fontId="10" numFmtId="0" xfId="0" applyFont="1"/>
    <xf borderId="0" fillId="2" fontId="7" numFmtId="0" xfId="0" applyAlignment="1" applyFont="1">
      <alignment horizontal="center"/>
    </xf>
    <xf borderId="0" fillId="3" fontId="7" numFmtId="0" xfId="0" applyAlignment="1" applyFont="1">
      <alignment horizontal="center"/>
    </xf>
    <xf borderId="0" fillId="4" fontId="7" numFmtId="0" xfId="0" applyAlignment="1" applyFont="1">
      <alignment horizontal="center"/>
    </xf>
    <xf borderId="0" fillId="4" fontId="7" numFmtId="9" xfId="0" applyAlignment="1" applyFont="1" applyNumberFormat="1">
      <alignment horizontal="center"/>
    </xf>
    <xf borderId="0" fillId="4" fontId="11" numFmtId="0" xfId="0" applyFont="1"/>
    <xf borderId="0" fillId="0" fontId="11" numFmtId="0" xfId="0" applyFont="1"/>
    <xf borderId="0" fillId="0" fontId="10" numFmtId="0" xfId="0" applyFont="1"/>
    <xf borderId="0" fillId="5" fontId="3" numFmtId="0" xfId="0" applyFont="1"/>
    <xf borderId="0" fillId="2" fontId="3" numFmtId="0" xfId="0" applyFont="1"/>
    <xf borderId="0" fillId="5" fontId="7" numFmtId="0" xfId="0" applyFont="1"/>
    <xf borderId="0" fillId="2" fontId="7" numFmtId="0" xfId="0" applyFont="1"/>
    <xf borderId="7" fillId="0" fontId="10" numFmtId="167" xfId="0" applyAlignment="1" applyBorder="1" applyFont="1" applyNumberFormat="1">
      <alignment vertical="bottom"/>
    </xf>
    <xf borderId="2" fillId="5" fontId="7" numFmtId="167" xfId="0" applyAlignment="1" applyBorder="1" applyFont="1" applyNumberFormat="1">
      <alignment horizontal="center" vertical="bottom"/>
    </xf>
    <xf borderId="7" fillId="5" fontId="7" numFmtId="0" xfId="0" applyBorder="1" applyFont="1"/>
    <xf borderId="7" fillId="2" fontId="7" numFmtId="0" xfId="0" applyBorder="1" applyFont="1"/>
    <xf borderId="7" fillId="3" fontId="7" numFmtId="0" xfId="0" applyBorder="1" applyFont="1"/>
    <xf borderId="7" fillId="4" fontId="7" numFmtId="0" xfId="0" applyBorder="1" applyFont="1"/>
    <xf borderId="14" fillId="4" fontId="7" numFmtId="0" xfId="0" applyBorder="1" applyFont="1"/>
    <xf borderId="7" fillId="4" fontId="7" numFmtId="0" xfId="0" applyAlignment="1" applyBorder="1" applyFont="1">
      <alignment horizontal="center"/>
    </xf>
    <xf borderId="0" fillId="0" fontId="7" numFmtId="0" xfId="0" applyAlignment="1" applyFont="1">
      <alignment horizontal="center"/>
    </xf>
    <xf borderId="11" fillId="0" fontId="7" numFmtId="167" xfId="0" applyAlignment="1" applyBorder="1" applyFont="1" applyNumberFormat="1">
      <alignment horizontal="left" vertical="bottom"/>
    </xf>
    <xf borderId="11" fillId="5" fontId="7" numFmtId="167" xfId="0" applyAlignment="1" applyBorder="1" applyFont="1" applyNumberFormat="1">
      <alignment horizontal="left" vertical="bottom"/>
    </xf>
    <xf borderId="11" fillId="2" fontId="7" numFmtId="167" xfId="0" applyAlignment="1" applyBorder="1" applyFont="1" applyNumberFormat="1">
      <alignment horizontal="left" vertical="bottom"/>
    </xf>
    <xf borderId="11" fillId="3" fontId="7" numFmtId="167" xfId="0" applyAlignment="1" applyBorder="1" applyFont="1" applyNumberFormat="1">
      <alignment horizontal="left" vertical="bottom"/>
    </xf>
    <xf borderId="11" fillId="4" fontId="7" numFmtId="167" xfId="0" applyAlignment="1" applyBorder="1" applyFont="1" applyNumberFormat="1">
      <alignment horizontal="left" vertical="bottom"/>
    </xf>
    <xf borderId="25" fillId="4" fontId="7" numFmtId="167" xfId="0" applyAlignment="1" applyBorder="1" applyFont="1" applyNumberFormat="1">
      <alignment horizontal="left" vertical="bottom"/>
    </xf>
    <xf borderId="26" fillId="4" fontId="7" numFmtId="0" xfId="0" applyAlignment="1" applyBorder="1" applyFont="1">
      <alignment horizontal="center"/>
    </xf>
    <xf borderId="0" fillId="0" fontId="7" numFmtId="9" xfId="0" applyAlignment="1" applyFont="1" applyNumberFormat="1">
      <alignment horizontal="center"/>
    </xf>
    <xf borderId="3" fillId="0" fontId="7" numFmtId="167" xfId="0" applyAlignment="1" applyBorder="1" applyFont="1" applyNumberFormat="1">
      <alignment horizontal="left" vertical="bottom"/>
    </xf>
    <xf borderId="0" fillId="0" fontId="7" numFmtId="0" xfId="0" applyAlignment="1" applyFont="1">
      <alignment horizontal="left"/>
    </xf>
    <xf borderId="6" fillId="0" fontId="10" numFmtId="167" xfId="0" applyAlignment="1" applyBorder="1" applyFont="1" applyNumberFormat="1">
      <alignment vertical="bottom"/>
    </xf>
    <xf borderId="6" fillId="5" fontId="10" numFmtId="164" xfId="0" applyAlignment="1" applyBorder="1" applyFont="1" applyNumberFormat="1">
      <alignment horizontal="right" vertical="bottom"/>
    </xf>
    <xf borderId="6" fillId="5" fontId="10" numFmtId="0" xfId="0" applyBorder="1" applyFont="1"/>
    <xf borderId="6" fillId="2" fontId="10" numFmtId="0" xfId="0" applyBorder="1" applyFont="1"/>
    <xf borderId="6" fillId="3" fontId="10" numFmtId="0" xfId="0" applyBorder="1" applyFont="1"/>
    <xf borderId="6" fillId="4" fontId="10" numFmtId="0" xfId="0" applyBorder="1" applyFont="1"/>
    <xf borderId="8" fillId="0" fontId="10" numFmtId="167" xfId="0" applyAlignment="1" applyBorder="1" applyFont="1" applyNumberFormat="1">
      <alignment vertical="bottom"/>
    </xf>
    <xf borderId="11" fillId="5" fontId="10" numFmtId="164" xfId="0" applyAlignment="1" applyBorder="1" applyFont="1" applyNumberFormat="1">
      <alignment horizontal="right" vertical="bottom"/>
    </xf>
    <xf borderId="7" fillId="5" fontId="10" numFmtId="167" xfId="0" applyBorder="1" applyFont="1" applyNumberFormat="1"/>
    <xf borderId="7" fillId="2" fontId="10" numFmtId="164" xfId="0" applyBorder="1" applyFont="1" applyNumberFormat="1"/>
    <xf borderId="7" fillId="2" fontId="10" numFmtId="167" xfId="0" applyBorder="1" applyFont="1" applyNumberFormat="1"/>
    <xf borderId="27" fillId="3" fontId="10" numFmtId="164" xfId="0" applyAlignment="1" applyBorder="1" applyFont="1" applyNumberFormat="1">
      <alignment horizontal="center" vertical="bottom"/>
    </xf>
    <xf borderId="27" fillId="4" fontId="10" numFmtId="164" xfId="0" applyAlignment="1" applyBorder="1" applyFont="1" applyNumberFormat="1">
      <alignment horizontal="center" vertical="bottom"/>
    </xf>
    <xf borderId="8" fillId="0" fontId="10" numFmtId="167" xfId="0" applyAlignment="1" applyBorder="1" applyFont="1" applyNumberFormat="1">
      <alignment horizontal="left" vertical="bottom"/>
    </xf>
    <xf borderId="9" fillId="5" fontId="10" numFmtId="164" xfId="0" applyAlignment="1" applyBorder="1" applyFont="1" applyNumberFormat="1">
      <alignment horizontal="center" vertical="bottom"/>
    </xf>
    <xf borderId="8" fillId="5" fontId="10" numFmtId="167" xfId="0" applyBorder="1" applyFont="1" applyNumberFormat="1"/>
    <xf borderId="8" fillId="2" fontId="10" numFmtId="167" xfId="0" applyBorder="1" applyFont="1" applyNumberFormat="1"/>
    <xf borderId="28" fillId="3" fontId="10" numFmtId="167" xfId="0" applyBorder="1" applyFont="1" applyNumberFormat="1"/>
    <xf borderId="28" fillId="4" fontId="10" numFmtId="167" xfId="0" applyBorder="1" applyFont="1" applyNumberFormat="1"/>
    <xf borderId="20" fillId="0" fontId="7" numFmtId="167" xfId="0" applyAlignment="1" applyBorder="1" applyFont="1" applyNumberFormat="1">
      <alignment horizontal="left" vertical="bottom"/>
    </xf>
    <xf borderId="20" fillId="5" fontId="7" numFmtId="164" xfId="0" applyAlignment="1" applyBorder="1" applyFont="1" applyNumberFormat="1">
      <alignment horizontal="center" vertical="bottom"/>
    </xf>
    <xf borderId="20" fillId="2" fontId="7" numFmtId="164" xfId="0" applyAlignment="1" applyBorder="1" applyFont="1" applyNumberFormat="1">
      <alignment horizontal="center" vertical="bottom"/>
    </xf>
    <xf borderId="20" fillId="3" fontId="7" numFmtId="164" xfId="0" applyAlignment="1" applyBorder="1" applyFont="1" applyNumberFormat="1">
      <alignment horizontal="center" vertical="bottom"/>
    </xf>
    <xf borderId="29" fillId="0" fontId="7" numFmtId="167" xfId="0" applyAlignment="1" applyBorder="1" applyFont="1" applyNumberFormat="1">
      <alignment horizontal="left" vertical="bottom"/>
    </xf>
    <xf borderId="30" fillId="0" fontId="8" numFmtId="0" xfId="0" applyBorder="1" applyFont="1"/>
    <xf borderId="31" fillId="0" fontId="8" numFmtId="0" xfId="0" applyBorder="1" applyFont="1"/>
    <xf borderId="7" fillId="5" fontId="10" numFmtId="164" xfId="0" applyAlignment="1" applyBorder="1" applyFont="1" applyNumberFormat="1">
      <alignment horizontal="right" vertical="bottom"/>
    </xf>
    <xf borderId="15" fillId="5" fontId="10" numFmtId="0" xfId="0" applyBorder="1" applyFont="1"/>
    <xf borderId="15" fillId="2" fontId="10" numFmtId="164" xfId="0" applyBorder="1" applyFont="1" applyNumberFormat="1"/>
    <xf borderId="6" fillId="3" fontId="10" numFmtId="164" xfId="0" applyBorder="1" applyFont="1" applyNumberFormat="1"/>
    <xf borderId="6" fillId="4" fontId="10" numFmtId="164" xfId="0" applyBorder="1" applyFont="1" applyNumberFormat="1"/>
    <xf borderId="17" fillId="5" fontId="10" numFmtId="0" xfId="0" applyBorder="1" applyFont="1"/>
    <xf borderId="17" fillId="2" fontId="10" numFmtId="164" xfId="0" applyBorder="1" applyFont="1" applyNumberFormat="1"/>
    <xf borderId="10" fillId="5" fontId="10" numFmtId="0" xfId="0" applyBorder="1" applyFont="1"/>
    <xf borderId="10" fillId="2" fontId="10" numFmtId="0" xfId="0" applyBorder="1" applyFont="1"/>
    <xf borderId="7" fillId="5" fontId="10" numFmtId="0" xfId="0" applyBorder="1" applyFont="1"/>
    <xf borderId="7" fillId="2" fontId="10" numFmtId="0" xfId="0" applyBorder="1" applyFont="1"/>
    <xf borderId="8" fillId="5" fontId="10" numFmtId="164" xfId="0" applyAlignment="1" applyBorder="1" applyFont="1" applyNumberFormat="1">
      <alignment horizontal="center" vertical="bottom"/>
    </xf>
    <xf borderId="8" fillId="5" fontId="10" numFmtId="0" xfId="0" applyBorder="1" applyFont="1"/>
    <xf borderId="8" fillId="2" fontId="10" numFmtId="0" xfId="0" applyBorder="1" applyFont="1"/>
    <xf borderId="2" fillId="0" fontId="7" numFmtId="167" xfId="0" applyAlignment="1" applyBorder="1" applyFont="1" applyNumberFormat="1">
      <alignment vertical="bottom"/>
    </xf>
    <xf borderId="2" fillId="5" fontId="7" numFmtId="164" xfId="0" applyAlignment="1" applyBorder="1" applyFont="1" applyNumberFormat="1">
      <alignment horizontal="center" vertical="bottom"/>
    </xf>
    <xf borderId="2" fillId="5" fontId="7" numFmtId="0" xfId="0" applyBorder="1" applyFont="1"/>
    <xf borderId="2" fillId="2" fontId="7" numFmtId="164" xfId="0" applyBorder="1" applyFont="1" applyNumberFormat="1"/>
    <xf borderId="2" fillId="3" fontId="7" numFmtId="164" xfId="0" applyBorder="1" applyFont="1" applyNumberFormat="1"/>
    <xf borderId="2" fillId="4" fontId="7" numFmtId="164" xfId="0" applyBorder="1" applyFont="1" applyNumberFormat="1"/>
    <xf borderId="12" fillId="0" fontId="7" numFmtId="167" xfId="0" applyAlignment="1" applyBorder="1" applyFont="1" applyNumberFormat="1">
      <alignment horizontal="left" vertical="bottom"/>
    </xf>
    <xf borderId="13" fillId="0" fontId="8" numFmtId="0" xfId="0" applyBorder="1" applyFont="1"/>
    <xf borderId="15" fillId="0" fontId="8" numFmtId="0" xfId="0" applyBorder="1" applyFont="1"/>
    <xf borderId="12" fillId="0" fontId="10" numFmtId="167" xfId="0" applyAlignment="1" applyBorder="1" applyFont="1" applyNumberFormat="1">
      <alignment vertical="bottom"/>
    </xf>
    <xf borderId="7" fillId="3" fontId="10" numFmtId="164" xfId="0" applyBorder="1" applyFont="1" applyNumberFormat="1"/>
    <xf borderId="7" fillId="4" fontId="10" numFmtId="164" xfId="0" applyBorder="1" applyFont="1" applyNumberFormat="1"/>
    <xf borderId="14" fillId="0" fontId="10" numFmtId="167" xfId="0" applyAlignment="1" applyBorder="1" applyFont="1" applyNumberFormat="1">
      <alignment vertical="bottom"/>
    </xf>
    <xf borderId="16" fillId="5" fontId="10" numFmtId="0" xfId="0" applyBorder="1" applyFont="1"/>
    <xf borderId="16" fillId="5" fontId="10" numFmtId="167" xfId="0" applyBorder="1" applyFont="1" applyNumberFormat="1"/>
    <xf borderId="14" fillId="5" fontId="10" numFmtId="164" xfId="0" applyAlignment="1" applyBorder="1" applyFont="1" applyNumberFormat="1">
      <alignment horizontal="right" vertical="bottom"/>
    </xf>
    <xf borderId="9" fillId="0" fontId="10" numFmtId="167" xfId="0" applyAlignment="1" applyBorder="1" applyFont="1" applyNumberFormat="1">
      <alignment horizontal="left"/>
    </xf>
    <xf borderId="14" fillId="5" fontId="10" numFmtId="164" xfId="0" applyAlignment="1" applyBorder="1" applyFont="1" applyNumberFormat="1">
      <alignment horizontal="right"/>
    </xf>
    <xf borderId="16" fillId="5" fontId="7" numFmtId="167" xfId="0" applyBorder="1" applyFont="1" applyNumberFormat="1"/>
    <xf borderId="0" fillId="0" fontId="11" numFmtId="164" xfId="0" applyFont="1" applyNumberFormat="1"/>
    <xf borderId="9" fillId="0" fontId="10" numFmtId="167" xfId="0" applyAlignment="1" applyBorder="1" applyFont="1" applyNumberFormat="1">
      <alignment vertical="bottom"/>
    </xf>
    <xf borderId="19" fillId="5" fontId="10" numFmtId="167" xfId="0" applyBorder="1" applyFont="1" applyNumberFormat="1"/>
    <xf borderId="10" fillId="2" fontId="10" numFmtId="164" xfId="0" applyBorder="1" applyFont="1" applyNumberFormat="1"/>
    <xf borderId="8" fillId="0" fontId="10" numFmtId="167" xfId="0" applyAlignment="1" applyBorder="1" applyFont="1" applyNumberFormat="1">
      <alignment horizontal="left"/>
    </xf>
    <xf borderId="8" fillId="5" fontId="10" numFmtId="164" xfId="0" applyAlignment="1" applyBorder="1" applyFont="1" applyNumberFormat="1">
      <alignment horizontal="center"/>
    </xf>
    <xf borderId="2" fillId="0" fontId="7" numFmtId="167" xfId="0" applyAlignment="1" applyBorder="1" applyFont="1" applyNumberFormat="1">
      <alignment horizontal="left"/>
    </xf>
    <xf borderId="2" fillId="5" fontId="7" numFmtId="164" xfId="0" applyAlignment="1" applyBorder="1" applyFont="1" applyNumberFormat="1">
      <alignment horizontal="center"/>
    </xf>
    <xf borderId="2" fillId="2" fontId="7" numFmtId="164" xfId="0" applyAlignment="1" applyBorder="1" applyFont="1" applyNumberFormat="1">
      <alignment horizontal="center"/>
    </xf>
    <xf borderId="2" fillId="3" fontId="7" numFmtId="164" xfId="0" applyAlignment="1" applyBorder="1" applyFont="1" applyNumberFormat="1">
      <alignment horizontal="center"/>
    </xf>
    <xf borderId="2" fillId="4" fontId="7" numFmtId="164" xfId="0" applyAlignment="1" applyBorder="1" applyFont="1" applyNumberFormat="1">
      <alignment horizontal="center"/>
    </xf>
    <xf borderId="13" fillId="0" fontId="7" numFmtId="167" xfId="0" applyAlignment="1" applyBorder="1" applyFont="1" applyNumberFormat="1">
      <alignment horizontal="left"/>
    </xf>
    <xf borderId="7" fillId="5" fontId="10" numFmtId="164" xfId="0" applyAlignment="1" applyBorder="1" applyFont="1" applyNumberFormat="1">
      <alignment vertical="bottom"/>
    </xf>
    <xf borderId="8" fillId="5" fontId="10" numFmtId="164" xfId="0" applyAlignment="1" applyBorder="1" applyFont="1" applyNumberFormat="1">
      <alignment horizontal="right" vertical="bottom"/>
    </xf>
    <xf borderId="10" fillId="2" fontId="10" numFmtId="167" xfId="0" applyBorder="1" applyFont="1" applyNumberFormat="1"/>
    <xf borderId="10" fillId="5" fontId="10" numFmtId="167" xfId="0" applyBorder="1" applyFont="1" applyNumberFormat="1"/>
    <xf borderId="0" fillId="0" fontId="7" numFmtId="167" xfId="0" applyAlignment="1" applyFont="1" applyNumberFormat="1">
      <alignment horizontal="left" vertical="bottom"/>
    </xf>
    <xf borderId="32" fillId="0" fontId="8" numFmtId="0" xfId="0" applyBorder="1" applyFont="1"/>
    <xf borderId="2" fillId="5" fontId="7" numFmtId="167" xfId="0" applyBorder="1" applyFont="1" applyNumberFormat="1"/>
    <xf borderId="2" fillId="2" fontId="7" numFmtId="167" xfId="0" applyBorder="1" applyFont="1" applyNumberFormat="1"/>
    <xf borderId="2" fillId="3" fontId="7" numFmtId="167" xfId="0" applyBorder="1" applyFont="1" applyNumberFormat="1"/>
    <xf borderId="2" fillId="4" fontId="7" numFmtId="167" xfId="0" applyBorder="1" applyFont="1" applyNumberFormat="1"/>
    <xf borderId="2" fillId="0" fontId="7" numFmtId="0" xfId="0" applyBorder="1" applyFont="1"/>
    <xf borderId="0" fillId="5" fontId="4" numFmtId="0" xfId="0" applyFont="1"/>
    <xf borderId="0" fillId="2" fontId="4" numFmtId="0" xfId="0" applyFont="1"/>
    <xf borderId="0" fillId="3" fontId="4" numFmtId="0" xfId="0" applyFont="1"/>
    <xf borderId="2" fillId="0" fontId="4" numFmtId="0" xfId="0" applyBorder="1" applyFont="1"/>
    <xf borderId="2" fillId="5" fontId="2" numFmtId="164" xfId="0" applyBorder="1" applyFont="1" applyNumberFormat="1"/>
    <xf borderId="2" fillId="2" fontId="2" numFmtId="164" xfId="0" applyBorder="1" applyFont="1" applyNumberFormat="1"/>
    <xf borderId="2" fillId="3" fontId="2" numFmtId="164" xfId="0" applyBorder="1" applyFont="1" applyNumberFormat="1"/>
    <xf borderId="2" fillId="4" fontId="2" numFmtId="164" xfId="0" applyBorder="1" applyFont="1" applyNumberFormat="1"/>
    <xf borderId="0" fillId="5" fontId="4" numFmtId="164" xfId="0" applyFont="1" applyNumberFormat="1"/>
    <xf borderId="0" fillId="0" fontId="12" numFmtId="0" xfId="0" applyAlignment="1" applyFont="1">
      <alignment horizontal="center"/>
    </xf>
    <xf borderId="0" fillId="6" fontId="3" numFmtId="0" xfId="0" applyFill="1" applyFont="1"/>
    <xf borderId="0" fillId="4" fontId="13" numFmtId="0" xfId="0" applyAlignment="1" applyFont="1">
      <alignment horizontal="center"/>
    </xf>
    <xf borderId="0" fillId="0" fontId="3" numFmtId="9" xfId="0" applyFont="1" applyNumberFormat="1"/>
    <xf borderId="0" fillId="6" fontId="13" numFmtId="0" xfId="0" applyFont="1"/>
    <xf borderId="0" fillId="0" fontId="13" numFmtId="0" xfId="0" applyFont="1"/>
    <xf borderId="0" fillId="4" fontId="13" numFmtId="0" xfId="0" applyFont="1"/>
    <xf borderId="3" fillId="0" fontId="3" numFmtId="0" xfId="0" applyBorder="1" applyFont="1"/>
    <xf borderId="11" fillId="0" fontId="2" numFmtId="0" xfId="0" applyAlignment="1" applyBorder="1" applyFont="1">
      <alignment horizontal="left"/>
    </xf>
    <xf borderId="11" fillId="6" fontId="3" numFmtId="164" xfId="0" applyBorder="1" applyFont="1" applyNumberFormat="1"/>
    <xf borderId="11" fillId="0" fontId="3" numFmtId="164" xfId="0" applyBorder="1" applyFont="1" applyNumberFormat="1"/>
    <xf borderId="11" fillId="4" fontId="3" numFmtId="164" xfId="0" applyBorder="1" applyFont="1" applyNumberFormat="1"/>
    <xf borderId="2" fillId="6" fontId="6" numFmtId="164" xfId="0" applyAlignment="1" applyBorder="1" applyFont="1" applyNumberFormat="1">
      <alignment horizontal="right"/>
    </xf>
    <xf borderId="2" fillId="0" fontId="6" numFmtId="164" xfId="0" applyAlignment="1" applyBorder="1" applyFont="1" applyNumberFormat="1">
      <alignment horizontal="right"/>
    </xf>
    <xf borderId="2" fillId="4" fontId="6" numFmtId="164" xfId="0" applyAlignment="1" applyBorder="1" applyFont="1" applyNumberFormat="1">
      <alignment horizontal="right"/>
    </xf>
    <xf borderId="0" fillId="0" fontId="1" numFmtId="0" xfId="0" applyAlignment="1" applyFont="1">
      <alignment horizontal="left"/>
    </xf>
    <xf borderId="33" fillId="0" fontId="6" numFmtId="0" xfId="0" applyAlignment="1" applyBorder="1" applyFont="1">
      <alignment horizontal="right"/>
    </xf>
    <xf borderId="22" fillId="0" fontId="8" numFmtId="0" xfId="0" applyBorder="1" applyFont="1"/>
    <xf borderId="34" fillId="0" fontId="8" numFmtId="0" xfId="0" applyBorder="1" applyFont="1"/>
    <xf borderId="7" fillId="0" fontId="2" numFmtId="0" xfId="0" applyAlignment="1" applyBorder="1" applyFont="1">
      <alignment horizontal="left"/>
    </xf>
    <xf borderId="7" fillId="6" fontId="3" numFmtId="0" xfId="0" applyBorder="1" applyFont="1"/>
    <xf borderId="7" fillId="0" fontId="3" numFmtId="164" xfId="0" applyBorder="1" applyFont="1" applyNumberFormat="1"/>
    <xf borderId="7" fillId="4" fontId="3" numFmtId="164" xfId="0" applyBorder="1" applyFont="1" applyNumberFormat="1"/>
    <xf borderId="8" fillId="6" fontId="3" numFmtId="0" xfId="0" applyBorder="1" applyFont="1"/>
    <xf borderId="8" fillId="0" fontId="3" numFmtId="164" xfId="0" applyBorder="1" applyFont="1" applyNumberFormat="1"/>
    <xf borderId="8" fillId="4" fontId="3" numFmtId="164" xfId="0" applyBorder="1" applyFont="1" applyNumberFormat="1"/>
    <xf borderId="2" fillId="6" fontId="13" numFmtId="0" xfId="0" applyBorder="1" applyFont="1"/>
    <xf borderId="2" fillId="7" fontId="13" numFmtId="164" xfId="0" applyBorder="1" applyFill="1" applyFont="1" applyNumberFormat="1"/>
    <xf borderId="2" fillId="4" fontId="13" numFmtId="164" xfId="0" applyBorder="1" applyFont="1" applyNumberFormat="1"/>
    <xf borderId="3" fillId="0" fontId="6" numFmtId="0" xfId="0" applyAlignment="1" applyBorder="1" applyFont="1">
      <alignment horizontal="right"/>
    </xf>
    <xf borderId="11" fillId="6" fontId="3" numFmtId="0" xfId="0" applyBorder="1" applyFont="1"/>
    <xf borderId="0" fillId="0" fontId="2" numFmtId="0" xfId="0" applyAlignment="1" applyFont="1">
      <alignment horizontal="left"/>
    </xf>
    <xf borderId="0" fillId="0" fontId="3" numFmtId="164" xfId="0" applyFont="1" applyNumberFormat="1"/>
    <xf borderId="0" fillId="4" fontId="3" numFmtId="164" xfId="0" applyFont="1" applyNumberFormat="1"/>
    <xf borderId="2" fillId="0" fontId="13" numFmtId="164" xfId="0" applyBorder="1" applyFont="1" applyNumberFormat="1"/>
    <xf borderId="2" fillId="4" fontId="3" numFmtId="164" xfId="0" applyBorder="1" applyFont="1" applyNumberFormat="1"/>
    <xf borderId="3" fillId="0" fontId="6" numFmtId="0" xfId="0" applyAlignment="1" applyBorder="1" applyFont="1">
      <alignment horizontal="left"/>
    </xf>
    <xf borderId="0" fillId="0" fontId="3" numFmtId="0" xfId="0" applyAlignment="1" applyFont="1">
      <alignment horizontal="left"/>
    </xf>
    <xf borderId="2" fillId="6" fontId="3" numFmtId="164" xfId="0" applyBorder="1" applyFont="1" applyNumberFormat="1"/>
    <xf borderId="2" fillId="0" fontId="3" numFmtId="164" xfId="0" applyBorder="1" applyFont="1" applyNumberFormat="1"/>
    <xf borderId="2" fillId="6" fontId="3" numFmtId="0" xfId="0" applyBorder="1" applyFont="1"/>
    <xf borderId="2" fillId="0" fontId="3" numFmtId="0" xfId="0" applyBorder="1" applyFont="1"/>
    <xf borderId="2" fillId="6" fontId="13" numFmtId="164" xfId="0" applyBorder="1" applyFont="1" applyNumberFormat="1"/>
    <xf borderId="0" fillId="0" fontId="3" numFmtId="0" xfId="0" applyAlignment="1" applyFont="1">
      <alignment shrinkToFit="0" wrapText="1"/>
    </xf>
    <xf borderId="0" fillId="0" fontId="14" numFmtId="0" xfId="0" applyAlignment="1" applyFont="1">
      <alignment shrinkToFit="0" vertical="bottom" wrapText="1"/>
    </xf>
    <xf borderId="0" fillId="0" fontId="15" numFmtId="0" xfId="0" applyAlignment="1" applyFont="1">
      <alignment vertical="bottom"/>
    </xf>
    <xf borderId="0" fillId="0" fontId="14" numFmtId="0" xfId="0" applyAlignment="1" applyFont="1">
      <alignment vertical="bottom"/>
    </xf>
    <xf borderId="0" fillId="6" fontId="14" numFmtId="0" xfId="0" applyAlignment="1" applyFont="1">
      <alignment vertical="bottom"/>
    </xf>
    <xf borderId="35" fillId="0" fontId="14" numFmtId="0" xfId="0" applyAlignment="1" applyBorder="1" applyFont="1">
      <alignment horizontal="center" vertical="bottom"/>
    </xf>
    <xf borderId="36" fillId="0" fontId="8" numFmtId="0" xfId="0" applyBorder="1" applyFont="1"/>
    <xf borderId="37" fillId="0" fontId="8" numFmtId="0" xfId="0" applyBorder="1" applyFont="1"/>
    <xf borderId="0" fillId="0" fontId="14" numFmtId="0" xfId="0" applyAlignment="1" applyFont="1">
      <alignment horizontal="center" vertical="bottom"/>
    </xf>
    <xf borderId="38" fillId="0" fontId="14" numFmtId="0" xfId="0" applyAlignment="1" applyBorder="1" applyFont="1">
      <alignment vertical="bottom"/>
    </xf>
    <xf borderId="39" fillId="0" fontId="14" numFmtId="0" xfId="0" applyAlignment="1" applyBorder="1" applyFont="1">
      <alignment horizontal="center" vertical="bottom"/>
    </xf>
    <xf borderId="40" fillId="0" fontId="14" numFmtId="0" xfId="0" applyAlignment="1" applyBorder="1" applyFont="1">
      <alignment vertical="bottom"/>
    </xf>
    <xf borderId="7" fillId="0" fontId="2" numFmtId="165" xfId="0" applyAlignment="1" applyBorder="1" applyFont="1" applyNumberFormat="1">
      <alignment horizontal="right" vertical="bottom"/>
    </xf>
    <xf borderId="41" fillId="0" fontId="14" numFmtId="0" xfId="0" applyAlignment="1" applyBorder="1" applyFont="1">
      <alignment horizontal="right" vertical="bottom"/>
    </xf>
    <xf borderId="7" fillId="0" fontId="14" numFmtId="0" xfId="0" applyAlignment="1" applyBorder="1" applyFont="1">
      <alignment vertical="bottom"/>
    </xf>
    <xf borderId="7" fillId="0" fontId="14" numFmtId="0" xfId="0" applyAlignment="1" applyBorder="1" applyFont="1">
      <alignment horizontal="right" vertical="bottom"/>
    </xf>
    <xf borderId="7" fillId="0" fontId="14" numFmtId="164" xfId="0" applyAlignment="1" applyBorder="1" applyFont="1" applyNumberFormat="1">
      <alignment horizontal="right" vertical="bottom"/>
    </xf>
    <xf borderId="0" fillId="0" fontId="14" numFmtId="164" xfId="0" applyAlignment="1" applyFont="1" applyNumberFormat="1">
      <alignment vertical="bottom"/>
    </xf>
    <xf borderId="0" fillId="0" fontId="14" numFmtId="164" xfId="0" applyAlignment="1" applyFont="1" applyNumberFormat="1">
      <alignment horizontal="right" vertical="bottom"/>
    </xf>
    <xf borderId="39" fillId="0" fontId="14" numFmtId="0" xfId="0" applyAlignment="1" applyBorder="1" applyFont="1">
      <alignment vertical="bottom"/>
    </xf>
    <xf borderId="0" fillId="0" fontId="14" numFmtId="0" xfId="0" applyAlignment="1" applyFont="1">
      <alignment horizontal="left" vertical="bottom"/>
    </xf>
    <xf borderId="9" fillId="0" fontId="14" numFmtId="0" xfId="0" applyAlignment="1" applyBorder="1" applyFont="1">
      <alignment horizontal="center" vertical="bottom"/>
    </xf>
    <xf borderId="8" fillId="0" fontId="14" numFmtId="0" xfId="0" applyAlignment="1" applyBorder="1" applyFont="1">
      <alignment horizontal="center" vertical="bottom"/>
    </xf>
    <xf borderId="6" fillId="0" fontId="14" numFmtId="0" xfId="0" applyAlignment="1" applyBorder="1" applyFont="1">
      <alignment horizontal="center" vertical="bottom"/>
    </xf>
    <xf borderId="7" fillId="0" fontId="2" numFmtId="165" xfId="0" applyAlignment="1" applyBorder="1" applyFont="1" applyNumberFormat="1">
      <alignment horizontal="center" vertical="bottom"/>
    </xf>
    <xf borderId="42" fillId="0" fontId="14" numFmtId="0" xfId="0" applyAlignment="1" applyBorder="1" applyFont="1">
      <alignment vertical="bottom"/>
    </xf>
    <xf borderId="43" fillId="0" fontId="14" numFmtId="0" xfId="0" applyAlignment="1" applyBorder="1" applyFont="1">
      <alignment vertical="bottom"/>
    </xf>
    <xf borderId="44" fillId="0" fontId="14" numFmtId="0" xfId="0" applyAlignment="1" applyBorder="1" applyFont="1">
      <alignment vertical="bottom"/>
    </xf>
    <xf borderId="45" fillId="0" fontId="14" numFmtId="164" xfId="0" applyAlignment="1" applyBorder="1" applyFont="1" applyNumberFormat="1">
      <alignment horizontal="right" vertical="bottom"/>
    </xf>
    <xf borderId="46" fillId="0" fontId="14" numFmtId="0" xfId="0" applyAlignment="1" applyBorder="1" applyFont="1">
      <alignment vertical="bottom"/>
    </xf>
    <xf borderId="47" fillId="0" fontId="14" numFmtId="0" xfId="0" applyAlignment="1" applyBorder="1" applyFont="1">
      <alignment vertical="bottom"/>
    </xf>
    <xf borderId="40" fillId="0" fontId="14" numFmtId="164" xfId="0" applyAlignment="1" applyBorder="1" applyFont="1" applyNumberFormat="1">
      <alignment horizontal="right" vertical="bottom"/>
    </xf>
    <xf borderId="14" fillId="0" fontId="14" numFmtId="0" xfId="0" applyAlignment="1" applyBorder="1" applyFont="1">
      <alignment vertical="bottom"/>
    </xf>
    <xf borderId="48" fillId="0" fontId="8" numFmtId="0" xfId="0" applyBorder="1" applyFont="1"/>
    <xf borderId="49" fillId="0" fontId="8" numFmtId="0" xfId="0" applyBorder="1" applyFont="1"/>
    <xf borderId="50" fillId="0" fontId="14" numFmtId="164" xfId="0" applyAlignment="1" applyBorder="1" applyFont="1" applyNumberFormat="1">
      <alignment horizontal="right" vertical="bottom"/>
    </xf>
    <xf borderId="51" fillId="0" fontId="14" numFmtId="0" xfId="0" applyAlignment="1" applyBorder="1" applyFont="1">
      <alignment vertical="bottom"/>
    </xf>
    <xf borderId="52" fillId="0" fontId="14" numFmtId="0" xfId="0" applyAlignment="1" applyBorder="1" applyFont="1">
      <alignment vertical="bottom"/>
    </xf>
    <xf borderId="0" fillId="0" fontId="16" numFmtId="165" xfId="0" applyAlignment="1" applyFont="1" applyNumberFormat="1">
      <alignment horizontal="center" vertical="bottom"/>
    </xf>
    <xf borderId="53" fillId="7" fontId="2" numFmtId="165" xfId="0" applyAlignment="1" applyBorder="1" applyFont="1" applyNumberFormat="1">
      <alignment vertical="bottom"/>
    </xf>
    <xf borderId="0" fillId="0" fontId="2" numFmtId="165" xfId="0" applyAlignment="1" applyFont="1" applyNumberFormat="1">
      <alignment vertical="bottom"/>
    </xf>
    <xf borderId="0" fillId="0" fontId="2" numFmtId="49" xfId="0" applyAlignment="1" applyFont="1" applyNumberFormat="1">
      <alignment vertical="bottom"/>
    </xf>
    <xf borderId="0" fillId="0" fontId="1" numFmtId="0" xfId="0" applyAlignment="1" applyFont="1">
      <alignment shrinkToFit="0" vertical="bottom" wrapText="1"/>
    </xf>
    <xf borderId="0" fillId="0" fontId="1" numFmtId="165" xfId="0" applyAlignment="1" applyFont="1" applyNumberFormat="1">
      <alignment horizontal="center" shrinkToFit="0" vertical="bottom" wrapText="1"/>
    </xf>
    <xf borderId="53" fillId="8" fontId="1" numFmtId="165" xfId="0" applyAlignment="1" applyBorder="1" applyFill="1" applyFont="1" applyNumberFormat="1">
      <alignment shrinkToFit="0" vertical="bottom" wrapText="1"/>
    </xf>
    <xf borderId="53" fillId="9" fontId="1" numFmtId="165" xfId="0" applyAlignment="1" applyBorder="1" applyFill="1" applyFont="1" applyNumberFormat="1">
      <alignment horizontal="center" shrinkToFit="0" vertical="bottom" wrapText="1"/>
    </xf>
    <xf borderId="53" fillId="10" fontId="1" numFmtId="165" xfId="0" applyAlignment="1" applyBorder="1" applyFill="1" applyFont="1" applyNumberFormat="1">
      <alignment horizontal="center" shrinkToFit="0" vertical="bottom" wrapText="1"/>
    </xf>
    <xf borderId="53" fillId="11" fontId="1" numFmtId="165" xfId="0" applyAlignment="1" applyBorder="1" applyFill="1" applyFont="1" applyNumberFormat="1">
      <alignment horizontal="center" shrinkToFit="0" vertical="bottom" wrapText="1"/>
    </xf>
    <xf borderId="53" fillId="12" fontId="1" numFmtId="165" xfId="0" applyAlignment="1" applyBorder="1" applyFill="1" applyFont="1" applyNumberFormat="1">
      <alignment horizontal="center" shrinkToFit="0" vertical="bottom" wrapText="1"/>
    </xf>
    <xf borderId="53" fillId="13" fontId="1" numFmtId="165" xfId="0" applyAlignment="1" applyBorder="1" applyFill="1" applyFont="1" applyNumberFormat="1">
      <alignment horizontal="center" shrinkToFit="0" vertical="bottom" wrapText="1"/>
    </xf>
    <xf borderId="14" fillId="0" fontId="1" numFmtId="0" xfId="0" applyAlignment="1" applyBorder="1" applyFont="1">
      <alignment horizontal="center" shrinkToFit="0" vertical="bottom" wrapText="1"/>
    </xf>
    <xf borderId="17" fillId="0" fontId="1" numFmtId="0" xfId="0" applyAlignment="1" applyBorder="1" applyFont="1">
      <alignment horizontal="center" shrinkToFit="0" vertical="bottom" wrapText="1"/>
    </xf>
    <xf borderId="7" fillId="0" fontId="2" numFmtId="1" xfId="0" applyAlignment="1" applyBorder="1" applyFont="1" applyNumberFormat="1">
      <alignment horizontal="right" vertical="bottom"/>
    </xf>
    <xf borderId="14" fillId="0" fontId="2" numFmtId="1" xfId="0" applyAlignment="1" applyBorder="1" applyFont="1" applyNumberFormat="1">
      <alignment horizontal="right" vertical="bottom"/>
    </xf>
    <xf borderId="54" fillId="8" fontId="2" numFmtId="165" xfId="0" applyAlignment="1" applyBorder="1" applyFont="1" applyNumberFormat="1">
      <alignment horizontal="right" vertical="bottom"/>
    </xf>
    <xf borderId="7" fillId="9" fontId="2" numFmtId="165" xfId="0" applyAlignment="1" applyBorder="1" applyFont="1" applyNumberFormat="1">
      <alignment horizontal="right" vertical="bottom"/>
    </xf>
    <xf borderId="7" fillId="10" fontId="2" numFmtId="165" xfId="0" applyAlignment="1" applyBorder="1" applyFont="1" applyNumberFormat="1">
      <alignment horizontal="right" vertical="bottom"/>
    </xf>
    <xf borderId="7" fillId="11" fontId="2" numFmtId="165" xfId="0" applyAlignment="1" applyBorder="1" applyFont="1" applyNumberFormat="1">
      <alignment horizontal="right" vertical="bottom"/>
    </xf>
    <xf borderId="7" fillId="12" fontId="2" numFmtId="165" xfId="0" applyAlignment="1" applyBorder="1" applyFont="1" applyNumberFormat="1">
      <alignment horizontal="right" vertical="bottom"/>
    </xf>
    <xf borderId="7" fillId="13" fontId="2" numFmtId="165" xfId="0" applyAlignment="1" applyBorder="1" applyFont="1" applyNumberFormat="1">
      <alignment horizontal="right" vertical="bottom"/>
    </xf>
    <xf borderId="7" fillId="7" fontId="2" numFmtId="165" xfId="0" applyAlignment="1" applyBorder="1" applyFont="1" applyNumberFormat="1">
      <alignment horizontal="right" vertical="bottom"/>
    </xf>
    <xf borderId="14" fillId="0" fontId="2" numFmtId="165" xfId="0" applyAlignment="1" applyBorder="1" applyFont="1" applyNumberFormat="1">
      <alignment horizontal="right" vertical="bottom"/>
    </xf>
    <xf borderId="25" fillId="0" fontId="2" numFmtId="165" xfId="0" applyAlignment="1" applyBorder="1" applyFont="1" applyNumberFormat="1">
      <alignment vertical="bottom"/>
    </xf>
    <xf borderId="7" fillId="0" fontId="2" numFmtId="0" xfId="0" applyAlignment="1" applyBorder="1" applyFont="1">
      <alignment vertical="bottom"/>
    </xf>
    <xf borderId="0" fillId="0" fontId="2" numFmtId="0" xfId="0" applyAlignment="1" applyFont="1">
      <alignment horizontal="right" vertical="bottom"/>
    </xf>
    <xf borderId="53" fillId="6" fontId="2" numFmtId="0" xfId="0" applyAlignment="1" applyBorder="1" applyFont="1">
      <alignment vertical="bottom"/>
    </xf>
    <xf borderId="7" fillId="0" fontId="2" numFmtId="1" xfId="0" applyAlignment="1" applyBorder="1" applyFont="1" applyNumberFormat="1">
      <alignment vertical="bottom"/>
    </xf>
    <xf borderId="25" fillId="0" fontId="2" numFmtId="49" xfId="0" applyAlignment="1" applyBorder="1" applyFont="1" applyNumberFormat="1">
      <alignment vertical="bottom"/>
    </xf>
    <xf borderId="7" fillId="0" fontId="1" numFmtId="49" xfId="0" applyAlignment="1" applyBorder="1" applyFont="1" applyNumberFormat="1">
      <alignment vertical="bottom"/>
    </xf>
    <xf borderId="7" fillId="0" fontId="1" numFmtId="0" xfId="0" applyAlignment="1" applyBorder="1" applyFont="1">
      <alignment vertical="bottom"/>
    </xf>
    <xf borderId="7" fillId="0" fontId="2" numFmtId="49" xfId="0" applyAlignment="1" applyBorder="1" applyFont="1" applyNumberFormat="1">
      <alignment vertical="bottom"/>
    </xf>
    <xf borderId="7" fillId="0" fontId="2" numFmtId="0" xfId="0" applyAlignment="1" applyBorder="1" applyFont="1">
      <alignment horizontal="right" vertical="bottom"/>
    </xf>
    <xf borderId="6" fillId="0" fontId="2" numFmtId="49" xfId="0" applyAlignment="1" applyBorder="1" applyFont="1" applyNumberFormat="1">
      <alignment vertical="bottom"/>
    </xf>
    <xf borderId="6" fillId="0" fontId="2" numFmtId="0" xfId="0" applyAlignment="1" applyBorder="1" applyFont="1">
      <alignment horizontal="right" vertical="bottom"/>
    </xf>
    <xf borderId="0" fillId="0" fontId="2" numFmtId="165" xfId="0" applyAlignment="1" applyFont="1" applyNumberFormat="1">
      <alignment horizontal="right" vertical="bottom"/>
    </xf>
    <xf borderId="0" fillId="0" fontId="1" numFmtId="49" xfId="0" applyAlignment="1" applyFont="1" applyNumberFormat="1">
      <alignment vertical="bottom"/>
    </xf>
    <xf borderId="0" fillId="0" fontId="1" numFmtId="0" xfId="0" applyAlignment="1" applyFont="1">
      <alignment horizontal="right" vertical="bottom"/>
    </xf>
    <xf borderId="0" fillId="0" fontId="1" numFmtId="9" xfId="0" applyAlignment="1" applyFont="1" applyNumberFormat="1">
      <alignment horizontal="right" vertical="bottom"/>
    </xf>
    <xf borderId="0" fillId="0" fontId="1" numFmtId="0" xfId="0" applyAlignment="1" applyFont="1">
      <alignment vertical="bottom"/>
    </xf>
    <xf borderId="7" fillId="0" fontId="17" numFmtId="0" xfId="0" applyAlignment="1" applyBorder="1" applyFont="1">
      <alignment horizontal="center"/>
    </xf>
    <xf borderId="0" fillId="0" fontId="1" numFmtId="49" xfId="0" applyAlignment="1" applyFont="1" applyNumberFormat="1">
      <alignment horizontal="center" vertical="bottom"/>
    </xf>
    <xf borderId="7" fillId="0" fontId="1" numFmtId="165" xfId="0" applyAlignment="1" applyBorder="1" applyFont="1" applyNumberFormat="1">
      <alignment vertical="bottom"/>
    </xf>
    <xf borderId="8" fillId="0" fontId="2" numFmtId="166" xfId="0" applyAlignment="1" applyBorder="1" applyFont="1" applyNumberFormat="1">
      <alignment horizontal="right" vertical="bottom"/>
    </xf>
    <xf borderId="25" fillId="0" fontId="1" numFmtId="0" xfId="0" applyAlignment="1" applyBorder="1" applyFont="1">
      <alignment horizontal="right" vertical="bottom"/>
    </xf>
    <xf borderId="55" fillId="0" fontId="2" numFmtId="166" xfId="0" applyAlignment="1" applyBorder="1" applyFont="1" applyNumberFormat="1">
      <alignment horizontal="right" vertical="bottom"/>
    </xf>
    <xf borderId="0" fillId="0" fontId="1" numFmtId="166" xfId="0" applyAlignment="1" applyFont="1" applyNumberFormat="1">
      <alignment horizontal="right" vertical="bottom"/>
    </xf>
    <xf borderId="0" fillId="0" fontId="2" numFmtId="168" xfId="0" applyAlignment="1" applyFont="1" applyNumberFormat="1">
      <alignment vertical="bottom"/>
    </xf>
    <xf borderId="0" fillId="0" fontId="1" numFmtId="49" xfId="0" applyAlignment="1" applyFont="1" applyNumberFormat="1">
      <alignment horizontal="right" vertical="bottom"/>
    </xf>
    <xf borderId="0" fillId="0" fontId="1" numFmtId="1" xfId="0" applyAlignment="1" applyFont="1" applyNumberFormat="1">
      <alignment horizontal="right" vertical="bottom"/>
    </xf>
    <xf borderId="54" fillId="8" fontId="2" numFmtId="168" xfId="0" applyAlignment="1" applyBorder="1" applyFont="1" applyNumberFormat="1">
      <alignment horizontal="right" vertical="bottom"/>
    </xf>
    <xf borderId="0" fillId="0" fontId="2" numFmtId="1" xfId="0" applyAlignment="1" applyFont="1" applyNumberFormat="1">
      <alignment vertical="bottom"/>
    </xf>
    <xf borderId="53" fillId="7" fontId="2" numFmtId="165" xfId="0" applyAlignment="1" applyBorder="1" applyFont="1" applyNumberFormat="1">
      <alignment horizontal="right" vertical="bottom"/>
    </xf>
    <xf borderId="56" fillId="7" fontId="2" numFmtId="165" xfId="0" applyAlignment="1" applyBorder="1" applyFont="1" applyNumberFormat="1">
      <alignment horizontal="right" vertical="bottom"/>
    </xf>
    <xf borderId="57" fillId="7" fontId="2" numFmtId="165" xfId="0" applyAlignment="1" applyBorder="1" applyFont="1" applyNumberFormat="1">
      <alignment horizontal="right" vertical="bottom"/>
    </xf>
    <xf borderId="53" fillId="7" fontId="1" numFmtId="165" xfId="0" applyAlignment="1" applyBorder="1" applyFont="1" applyNumberFormat="1">
      <alignment shrinkToFit="0" vertical="bottom" wrapText="1"/>
    </xf>
    <xf borderId="57" fillId="7" fontId="1" numFmtId="165" xfId="0" applyAlignment="1" applyBorder="1" applyFont="1" applyNumberFormat="1">
      <alignment shrinkToFit="0" vertical="bottom" wrapText="1"/>
    </xf>
    <xf borderId="58" fillId="7" fontId="2" numFmtId="165" xfId="0" applyAlignment="1" applyBorder="1" applyFont="1" applyNumberFormat="1">
      <alignment vertical="bottom"/>
    </xf>
    <xf borderId="59" fillId="7" fontId="1" numFmtId="165" xfId="0" applyAlignment="1" applyBorder="1" applyFont="1" applyNumberFormat="1">
      <alignment horizontal="center" vertical="bottom"/>
    </xf>
    <xf borderId="60" fillId="7" fontId="1" numFmtId="165" xfId="0" applyAlignment="1" applyBorder="1" applyFont="1" applyNumberFormat="1">
      <alignment horizontal="center" vertical="bottom"/>
    </xf>
    <xf borderId="0" fillId="0" fontId="1" numFmtId="0" xfId="0" applyAlignment="1" applyFont="1">
      <alignment horizontal="center" shrinkToFit="0" vertical="bottom" wrapText="1"/>
    </xf>
    <xf borderId="61" fillId="14" fontId="1" numFmtId="0" xfId="0" applyAlignment="1" applyBorder="1" applyFill="1" applyFont="1">
      <alignment horizontal="center" shrinkToFit="0" vertical="bottom" wrapText="1"/>
    </xf>
    <xf borderId="9" fillId="0" fontId="2" numFmtId="0" xfId="0" applyAlignment="1" applyBorder="1" applyFont="1">
      <alignment vertical="bottom"/>
    </xf>
    <xf borderId="55" fillId="0" fontId="8" numFmtId="0" xfId="0" applyBorder="1" applyFont="1"/>
    <xf borderId="10" fillId="0" fontId="8" numFmtId="0" xfId="0" applyBorder="1" applyFont="1"/>
    <xf borderId="55" fillId="0" fontId="2" numFmtId="0" xfId="0" applyAlignment="1" applyBorder="1" applyFont="1">
      <alignment vertical="bottom"/>
    </xf>
    <xf borderId="10" fillId="0" fontId="2" numFmtId="0" xfId="0" applyAlignment="1" applyBorder="1" applyFont="1">
      <alignment vertical="bottom"/>
    </xf>
    <xf borderId="0" fillId="0" fontId="2" numFmtId="166" xfId="0" applyAlignment="1" applyFont="1" applyNumberFormat="1">
      <alignment vertical="bottom"/>
    </xf>
    <xf borderId="62" fillId="0" fontId="8" numFmtId="0" xfId="0" applyBorder="1" applyFont="1"/>
    <xf borderId="25" fillId="0" fontId="8" numFmtId="0" xfId="0" applyBorder="1" applyFont="1"/>
    <xf borderId="25" fillId="0" fontId="1" numFmtId="0" xfId="0" applyAlignment="1" applyBorder="1" applyFont="1">
      <alignment horizontal="center" vertical="bottom"/>
    </xf>
    <xf borderId="0" fillId="0" fontId="1" numFmtId="1" xfId="0" applyAlignment="1" applyFont="1" applyNumberFormat="1">
      <alignment shrinkToFit="0" vertical="bottom" wrapText="1"/>
    </xf>
    <xf borderId="53" fillId="14" fontId="1" numFmtId="0" xfId="0" applyAlignment="1" applyBorder="1" applyFont="1">
      <alignment horizontal="center" shrinkToFit="0" vertical="bottom" wrapText="1"/>
    </xf>
    <xf borderId="0" fillId="0" fontId="1" numFmtId="0" xfId="0" applyAlignment="1" applyFont="1">
      <alignment horizontal="center" vertical="bottom"/>
    </xf>
    <xf borderId="7" fillId="9" fontId="1" numFmtId="0" xfId="0" applyAlignment="1" applyBorder="1" applyFont="1">
      <alignment vertical="bottom"/>
    </xf>
    <xf borderId="7" fillId="10" fontId="1" numFmtId="0" xfId="0" applyAlignment="1" applyBorder="1" applyFont="1">
      <alignment vertical="bottom"/>
    </xf>
    <xf borderId="7" fillId="11" fontId="1" numFmtId="0" xfId="0" applyAlignment="1" applyBorder="1" applyFont="1">
      <alignment vertical="bottom"/>
    </xf>
    <xf borderId="7" fillId="12" fontId="1" numFmtId="0" xfId="0" applyAlignment="1" applyBorder="1" applyFont="1">
      <alignment vertical="bottom"/>
    </xf>
    <xf borderId="7" fillId="15" fontId="1" numFmtId="0" xfId="0" applyAlignment="1" applyBorder="1" applyFill="1" applyFont="1">
      <alignment vertical="bottom"/>
    </xf>
    <xf borderId="0" fillId="0" fontId="1" numFmtId="0" xfId="0" applyAlignment="1" applyFont="1">
      <alignment horizontal="center" shrinkToFit="0" wrapText="1"/>
    </xf>
    <xf borderId="7" fillId="9" fontId="2" numFmtId="1" xfId="0" applyAlignment="1" applyBorder="1" applyFont="1" applyNumberFormat="1">
      <alignment horizontal="right" vertical="bottom"/>
    </xf>
    <xf borderId="7" fillId="10" fontId="2" numFmtId="1" xfId="0" applyAlignment="1" applyBorder="1" applyFont="1" applyNumberFormat="1">
      <alignment horizontal="right" vertical="bottom"/>
    </xf>
    <xf borderId="7" fillId="11" fontId="2" numFmtId="1" xfId="0" applyAlignment="1" applyBorder="1" applyFont="1" applyNumberFormat="1">
      <alignment horizontal="right" vertical="bottom"/>
    </xf>
    <xf borderId="7" fillId="12" fontId="2" numFmtId="1" xfId="0" applyAlignment="1" applyBorder="1" applyFont="1" applyNumberFormat="1">
      <alignment horizontal="right" vertical="bottom"/>
    </xf>
    <xf borderId="7" fillId="15" fontId="2" numFmtId="1" xfId="0" applyAlignment="1" applyBorder="1" applyFont="1" applyNumberFormat="1">
      <alignment horizontal="right" vertical="bottom"/>
    </xf>
    <xf borderId="13" fillId="0" fontId="2" numFmtId="0" xfId="0" applyAlignment="1" applyBorder="1" applyFont="1">
      <alignment vertical="bottom"/>
    </xf>
    <xf borderId="11" fillId="0" fontId="2" numFmtId="0" xfId="0" applyAlignment="1" applyBorder="1" applyFont="1">
      <alignment vertical="bottom"/>
    </xf>
    <xf borderId="17" fillId="0" fontId="2" numFmtId="1" xfId="0" applyAlignment="1" applyBorder="1" applyFont="1" applyNumberFormat="1">
      <alignment horizontal="right" vertical="bottom"/>
    </xf>
    <xf borderId="14" fillId="0" fontId="2" numFmtId="0" xfId="0" applyAlignment="1" applyBorder="1" applyFont="1">
      <alignment horizontal="center" vertical="bottom"/>
    </xf>
    <xf borderId="17" fillId="0" fontId="8" numFmtId="0" xfId="0" applyBorder="1" applyFont="1"/>
    <xf borderId="63" fillId="0" fontId="2" numFmtId="0" xfId="0" applyAlignment="1" applyBorder="1" applyFont="1">
      <alignment vertical="bottom"/>
    </xf>
    <xf borderId="64" fillId="0" fontId="2" numFmtId="0" xfId="0" applyAlignment="1" applyBorder="1" applyFont="1">
      <alignment vertical="bottom"/>
    </xf>
    <xf borderId="65" fillId="0" fontId="8" numFmtId="0" xfId="0" applyBorder="1" applyFont="1"/>
    <xf borderId="12" fillId="0" fontId="2" numFmtId="0" xfId="0" applyAlignment="1" applyBorder="1" applyFont="1">
      <alignment horizontal="center" vertical="bottom"/>
    </xf>
    <xf borderId="8" fillId="0" fontId="2" numFmtId="0" xfId="0" applyAlignment="1" applyBorder="1" applyFont="1">
      <alignment horizontal="right" vertical="bottom"/>
    </xf>
    <xf borderId="28" fillId="0" fontId="2" numFmtId="0" xfId="0" applyAlignment="1" applyBorder="1" applyFont="1">
      <alignment horizontal="right" vertical="bottom"/>
    </xf>
    <xf borderId="66" fillId="0" fontId="2" numFmtId="0" xfId="0" applyAlignment="1" applyBorder="1" applyFont="1">
      <alignment horizontal="center" vertical="bottom"/>
    </xf>
    <xf borderId="67" fillId="0" fontId="8" numFmtId="0" xfId="0" applyBorder="1" applyFont="1"/>
    <xf borderId="31" fillId="0" fontId="2" numFmtId="167" xfId="0" applyAlignment="1" applyBorder="1" applyFont="1" applyNumberFormat="1">
      <alignment horizontal="right" vertical="bottom"/>
    </xf>
    <xf borderId="68" fillId="0" fontId="2" numFmtId="0" xfId="0" applyAlignment="1" applyBorder="1" applyFont="1">
      <alignment vertical="bottom"/>
    </xf>
    <xf borderId="69" fillId="0" fontId="2" numFmtId="166" xfId="0" applyAlignment="1" applyBorder="1" applyFont="1" applyNumberFormat="1">
      <alignment horizontal="right" vertical="bottom"/>
    </xf>
    <xf borderId="69" fillId="0" fontId="2" numFmtId="1" xfId="0" applyAlignment="1" applyBorder="1" applyFont="1" applyNumberFormat="1">
      <alignment horizontal="right" vertical="bottom"/>
    </xf>
    <xf borderId="65" fillId="0" fontId="2" numFmtId="0" xfId="0" applyAlignment="1" applyBorder="1" applyFont="1">
      <alignment vertical="bottom"/>
    </xf>
    <xf borderId="70" fillId="0" fontId="2" numFmtId="0" xfId="0" applyAlignment="1" applyBorder="1" applyFont="1">
      <alignment vertical="bottom"/>
    </xf>
    <xf borderId="71" fillId="0" fontId="2" numFmtId="166" xfId="0" applyAlignment="1" applyBorder="1" applyFont="1" applyNumberFormat="1">
      <alignment vertical="bottom"/>
    </xf>
    <xf borderId="71" fillId="0" fontId="2" numFmtId="0" xfId="0" applyAlignment="1" applyBorder="1" applyFont="1">
      <alignment vertical="bottom"/>
    </xf>
    <xf borderId="15" fillId="0" fontId="2" numFmtId="167" xfId="0" applyAlignment="1" applyBorder="1" applyFont="1" applyNumberFormat="1">
      <alignment horizontal="right" vertical="bottom"/>
    </xf>
    <xf borderId="72" fillId="0" fontId="2" numFmtId="0" xfId="0" applyAlignment="1" applyBorder="1" applyFont="1">
      <alignment vertical="bottom"/>
    </xf>
    <xf borderId="18" fillId="0" fontId="2" numFmtId="166" xfId="0" applyAlignment="1" applyBorder="1" applyFont="1" applyNumberFormat="1">
      <alignment horizontal="right" vertical="bottom"/>
    </xf>
    <xf borderId="17" fillId="0" fontId="2" numFmtId="167" xfId="0" applyAlignment="1" applyBorder="1" applyFont="1" applyNumberFormat="1">
      <alignment horizontal="right" vertical="bottom"/>
    </xf>
    <xf borderId="73" fillId="0" fontId="2" numFmtId="0" xfId="0" applyAlignment="1" applyBorder="1" applyFont="1">
      <alignment vertical="bottom"/>
    </xf>
    <xf borderId="7" fillId="6" fontId="2" numFmtId="49" xfId="0" applyAlignment="1" applyBorder="1" applyFont="1" applyNumberFormat="1">
      <alignment vertical="bottom"/>
    </xf>
    <xf borderId="10" fillId="0" fontId="2" numFmtId="167" xfId="0" applyAlignment="1" applyBorder="1" applyFont="1" applyNumberFormat="1">
      <alignment horizontal="right" vertical="bottom"/>
    </xf>
    <xf borderId="74" fillId="0" fontId="2" numFmtId="0" xfId="0" applyAlignment="1" applyBorder="1" applyFont="1">
      <alignment vertical="bottom"/>
    </xf>
    <xf borderId="75" fillId="0" fontId="2" numFmtId="166" xfId="0" applyAlignment="1" applyBorder="1" applyFont="1" applyNumberFormat="1">
      <alignment horizontal="right" vertical="bottom"/>
    </xf>
    <xf borderId="67" fillId="0" fontId="2" numFmtId="167" xfId="0" applyAlignment="1" applyBorder="1" applyFont="1" applyNumberFormat="1">
      <alignment horizontal="right" vertical="bottom"/>
    </xf>
    <xf borderId="76" fillId="0" fontId="2" numFmtId="0" xfId="0" applyAlignment="1" applyBorder="1" applyFont="1">
      <alignment vertical="bottom"/>
    </xf>
    <xf borderId="77" fillId="0" fontId="2" numFmtId="166" xfId="0" applyAlignment="1" applyBorder="1" applyFont="1" applyNumberFormat="1">
      <alignment horizontal="right" vertical="bottom"/>
    </xf>
    <xf borderId="0" fillId="0" fontId="6" numFmtId="0" xfId="0" applyAlignment="1" applyFont="1">
      <alignment vertical="bottom"/>
    </xf>
    <xf borderId="0" fillId="0" fontId="1" numFmtId="165" xfId="0" applyAlignment="1" applyFont="1" applyNumberFormat="1">
      <alignment horizontal="right" vertical="bottom"/>
    </xf>
    <xf borderId="0" fillId="0" fontId="6" numFmtId="0" xfId="0" applyAlignment="1" applyFont="1">
      <alignment horizontal="right" vertical="bottom"/>
    </xf>
    <xf borderId="53" fillId="14" fontId="2" numFmtId="0" xfId="0" applyAlignment="1" applyBorder="1" applyFont="1">
      <alignment vertical="bottom"/>
    </xf>
    <xf borderId="53" fillId="14" fontId="2" numFmtId="166" xfId="0" applyAlignment="1" applyBorder="1" applyFont="1" applyNumberFormat="1">
      <alignment vertical="bottom"/>
    </xf>
    <xf borderId="53" fillId="16" fontId="2" numFmtId="0" xfId="0" applyAlignment="1" applyBorder="1" applyFill="1" applyFont="1">
      <alignment vertical="bottom"/>
    </xf>
    <xf borderId="17" fillId="0" fontId="2" numFmtId="0" xfId="0" applyAlignment="1" applyBorder="1" applyFont="1">
      <alignment vertical="bottom"/>
    </xf>
    <xf borderId="0" fillId="0" fontId="2" numFmtId="9" xfId="0" applyAlignment="1" applyFont="1" applyNumberFormat="1">
      <alignment horizontal="right" vertical="bottom"/>
    </xf>
    <xf borderId="14" fillId="0" fontId="1" numFmtId="0" xfId="0" applyAlignment="1" applyBorder="1" applyFont="1">
      <alignment vertical="bottom"/>
    </xf>
    <xf borderId="7" fillId="0" fontId="1" numFmtId="166" xfId="0" applyAlignment="1" applyBorder="1" applyFont="1" applyNumberFormat="1">
      <alignment vertical="bottom"/>
    </xf>
    <xf borderId="7" fillId="0" fontId="1" numFmtId="49" xfId="0" applyAlignment="1" applyBorder="1" applyFont="1" applyNumberFormat="1">
      <alignment horizontal="center" vertical="bottom"/>
    </xf>
    <xf borderId="7" fillId="0" fontId="1" numFmtId="0" xfId="0" applyAlignment="1" applyBorder="1" applyFont="1">
      <alignment horizontal="center" vertical="bottom"/>
    </xf>
    <xf borderId="55" fillId="0" fontId="2" numFmtId="0" xfId="0" applyAlignment="1" applyBorder="1" applyFont="1">
      <alignment horizontal="center" vertical="bottom"/>
    </xf>
    <xf borderId="10" fillId="0" fontId="2" numFmtId="166" xfId="0" applyAlignment="1" applyBorder="1" applyFont="1" applyNumberFormat="1">
      <alignment vertical="bottom"/>
    </xf>
    <xf borderId="8" fillId="0" fontId="2" numFmtId="166" xfId="0" applyAlignment="1" applyBorder="1" applyFont="1" applyNumberFormat="1">
      <alignment vertical="bottom"/>
    </xf>
    <xf borderId="55" fillId="0" fontId="2" numFmtId="166" xfId="0" applyAlignment="1" applyBorder="1" applyFont="1" applyNumberFormat="1">
      <alignment vertical="bottom"/>
    </xf>
    <xf borderId="0" fillId="0" fontId="2" numFmtId="0" xfId="0" applyAlignment="1" applyFont="1">
      <alignment shrinkToFit="0" vertical="bottom" wrapText="1"/>
    </xf>
    <xf borderId="7" fillId="16" fontId="2" numFmtId="49" xfId="0" applyAlignment="1" applyBorder="1" applyFont="1" applyNumberFormat="1">
      <alignment vertical="bottom"/>
    </xf>
    <xf borderId="0" fillId="0" fontId="2" numFmtId="164" xfId="0" applyAlignment="1" applyFont="1" applyNumberFormat="1">
      <alignment horizontal="right" vertical="bottom"/>
    </xf>
    <xf borderId="0" fillId="0" fontId="2" numFmtId="2" xfId="0" applyAlignment="1" applyFont="1" applyNumberFormat="1">
      <alignment vertical="bottom"/>
    </xf>
    <xf borderId="0" fillId="0" fontId="2" numFmtId="169" xfId="0" applyAlignment="1" applyFont="1" applyNumberFormat="1">
      <alignment vertical="bottom"/>
    </xf>
    <xf borderId="0" fillId="0" fontId="18" numFmtId="0" xfId="0" applyFont="1"/>
    <xf borderId="1" fillId="0" fontId="4" numFmtId="0" xfId="0" applyBorder="1" applyFont="1"/>
    <xf borderId="1" fillId="0" fontId="1" numFmtId="0" xfId="0" applyAlignment="1" applyBorder="1" applyFont="1">
      <alignment horizontal="center"/>
    </xf>
    <xf borderId="1" fillId="0" fontId="8" numFmtId="0" xfId="0" applyBorder="1" applyFont="1"/>
    <xf borderId="78" fillId="0" fontId="2" numFmtId="1" xfId="0" applyAlignment="1" applyBorder="1" applyFont="1" applyNumberFormat="1">
      <alignment horizontal="right" vertical="bottom"/>
    </xf>
    <xf borderId="79" fillId="0" fontId="4" numFmtId="167" xfId="0" applyBorder="1" applyFont="1" applyNumberFormat="1"/>
    <xf borderId="23" fillId="0" fontId="2" numFmtId="167" xfId="0" applyAlignment="1" applyBorder="1" applyFont="1" applyNumberFormat="1">
      <alignment horizontal="right" vertical="bottom"/>
    </xf>
    <xf borderId="22" fillId="0" fontId="2" numFmtId="167" xfId="0" applyAlignment="1" applyBorder="1" applyFont="1" applyNumberFormat="1">
      <alignment vertical="bottom"/>
    </xf>
    <xf borderId="78" fillId="0" fontId="2" numFmtId="166" xfId="0" applyAlignment="1" applyBorder="1" applyFont="1" applyNumberFormat="1">
      <alignment horizontal="right" vertical="bottom"/>
    </xf>
    <xf borderId="80" fillId="0" fontId="2" numFmtId="167" xfId="0" applyAlignment="1" applyBorder="1" applyFont="1" applyNumberFormat="1">
      <alignment vertical="bottom"/>
    </xf>
    <xf borderId="4" fillId="0" fontId="2" numFmtId="167" xfId="0" applyAlignment="1" applyBorder="1" applyFont="1" applyNumberFormat="1">
      <alignment vertical="bottom"/>
    </xf>
    <xf borderId="4" fillId="0" fontId="4" numFmtId="167" xfId="0" applyBorder="1" applyFont="1" applyNumberFormat="1"/>
    <xf borderId="4" fillId="0" fontId="2" numFmtId="166" xfId="0" applyAlignment="1" applyBorder="1" applyFont="1" applyNumberFormat="1">
      <alignment vertical="bottom"/>
    </xf>
    <xf borderId="18" fillId="0" fontId="2" numFmtId="167" xfId="0" applyAlignment="1" applyBorder="1" applyFont="1" applyNumberFormat="1">
      <alignment horizontal="right" vertical="bottom"/>
    </xf>
    <xf borderId="6" fillId="0" fontId="4" numFmtId="167" xfId="0" applyBorder="1" applyFont="1" applyNumberFormat="1"/>
    <xf borderId="81" fillId="0" fontId="2" numFmtId="167" xfId="0" applyAlignment="1" applyBorder="1" applyFont="1" applyNumberFormat="1">
      <alignment vertical="bottom"/>
    </xf>
    <xf borderId="16" fillId="0" fontId="2" numFmtId="167" xfId="0" applyAlignment="1" applyBorder="1" applyFont="1" applyNumberFormat="1">
      <alignment horizontal="right" vertical="bottom"/>
    </xf>
    <xf borderId="7" fillId="0" fontId="4" numFmtId="167" xfId="0" applyBorder="1" applyFont="1" applyNumberFormat="1"/>
    <xf borderId="14" fillId="0" fontId="4" numFmtId="167" xfId="0" applyBorder="1" applyFont="1" applyNumberFormat="1"/>
    <xf borderId="19" fillId="0" fontId="2" numFmtId="167" xfId="0" applyAlignment="1" applyBorder="1" applyFont="1" applyNumberFormat="1">
      <alignment horizontal="right" vertical="bottom"/>
    </xf>
    <xf borderId="77" fillId="0" fontId="2" numFmtId="167" xfId="0" applyAlignment="1" applyBorder="1" applyFont="1" applyNumberFormat="1">
      <alignment horizontal="right" vertical="bottom"/>
    </xf>
    <xf borderId="28" fillId="0" fontId="4" numFmtId="167" xfId="0" applyBorder="1" applyFont="1" applyNumberFormat="1"/>
    <xf borderId="82" fillId="0" fontId="2" numFmtId="167" xfId="0" applyAlignment="1" applyBorder="1" applyFont="1" applyNumberFormat="1">
      <alignment vertical="bottom"/>
    </xf>
    <xf borderId="13" fillId="0" fontId="4" numFmtId="167" xfId="0" applyBorder="1" applyFont="1" applyNumberFormat="1"/>
    <xf borderId="7" fillId="0" fontId="2" numFmtId="167" xfId="0" applyAlignment="1" applyBorder="1" applyFont="1" applyNumberFormat="1">
      <alignment horizontal="right" vertical="bottom"/>
    </xf>
    <xf borderId="83" fillId="0" fontId="2" numFmtId="167" xfId="0" applyAlignment="1" applyBorder="1" applyFont="1" applyNumberFormat="1">
      <alignment vertical="bottom"/>
    </xf>
    <xf borderId="16" fillId="0" fontId="2" numFmtId="166" xfId="0" applyAlignment="1" applyBorder="1" applyFont="1" applyNumberFormat="1">
      <alignment horizontal="right" vertical="bottom"/>
    </xf>
    <xf borderId="26" fillId="0" fontId="2" numFmtId="167" xfId="0" applyAlignment="1" applyBorder="1" applyFont="1" applyNumberFormat="1">
      <alignment horizontal="right" vertical="bottom"/>
    </xf>
    <xf borderId="3" fillId="0" fontId="1" numFmtId="0" xfId="0" applyAlignment="1" applyBorder="1" applyFont="1">
      <alignment horizontal="center"/>
    </xf>
    <xf borderId="21" fillId="0" fontId="2" numFmtId="167" xfId="0" applyAlignment="1" applyBorder="1" applyFont="1" applyNumberFormat="1">
      <alignment vertical="bottom"/>
    </xf>
    <xf borderId="78" fillId="0" fontId="2" numFmtId="167" xfId="0" applyBorder="1" applyFont="1" applyNumberFormat="1"/>
    <xf borderId="23" fillId="0" fontId="2" numFmtId="167" xfId="0" applyBorder="1" applyFont="1" applyNumberFormat="1"/>
    <xf borderId="12" fillId="0" fontId="2" numFmtId="167" xfId="0" applyAlignment="1" applyBorder="1" applyFont="1" applyNumberFormat="1">
      <alignment vertical="bottom"/>
    </xf>
    <xf borderId="81" fillId="0" fontId="8" numFmtId="0" xfId="0" applyBorder="1" applyFont="1"/>
    <xf borderId="14" fillId="0" fontId="2" numFmtId="167" xfId="0" applyAlignment="1" applyBorder="1" applyFont="1" applyNumberFormat="1">
      <alignment vertical="bottom"/>
    </xf>
    <xf borderId="83" fillId="0" fontId="8" numFmtId="0" xfId="0" applyBorder="1" applyFont="1"/>
    <xf borderId="19" fillId="0" fontId="2" numFmtId="166" xfId="0" applyAlignment="1" applyBorder="1" applyFont="1" applyNumberFormat="1">
      <alignment horizontal="right" vertical="bottom"/>
    </xf>
    <xf borderId="9" fillId="0" fontId="2" numFmtId="167" xfId="0" applyAlignment="1" applyBorder="1" applyFont="1" applyNumberFormat="1">
      <alignment vertical="bottom"/>
    </xf>
    <xf borderId="84" fillId="0" fontId="8" numFmtId="0" xfId="0" applyBorder="1" applyFont="1"/>
    <xf borderId="75" fillId="0" fontId="2" numFmtId="167" xfId="0" applyAlignment="1" applyBorder="1" applyFont="1" applyNumberFormat="1">
      <alignment horizontal="right" vertical="bottom"/>
    </xf>
    <xf borderId="85" fillId="0" fontId="2" numFmtId="167" xfId="0" applyAlignment="1" applyBorder="1" applyFont="1" applyNumberFormat="1">
      <alignment vertical="bottom"/>
    </xf>
    <xf borderId="32" fillId="0" fontId="2" numFmtId="167" xfId="0" applyAlignment="1" applyBorder="1" applyFont="1" applyNumberFormat="1">
      <alignment horizontal="right" vertical="bottom"/>
    </xf>
    <xf borderId="4" fillId="0" fontId="3" numFmtId="0" xfId="0" applyBorder="1" applyFont="1"/>
    <xf borderId="4" fillId="0" fontId="4" numFmtId="0" xfId="0" applyBorder="1" applyFont="1"/>
    <xf borderId="86" fillId="0" fontId="4" numFmtId="167" xfId="0" applyBorder="1" applyFont="1" applyNumberFormat="1"/>
    <xf borderId="1" fillId="0" fontId="2" numFmtId="167" xfId="0" applyAlignment="1" applyBorder="1" applyFont="1" applyNumberFormat="1">
      <alignment vertical="bottom"/>
    </xf>
    <xf borderId="82" fillId="0" fontId="8" numFmtId="0" xfId="0" applyBorder="1" applyFont="1"/>
    <xf borderId="87" fillId="0" fontId="2" numFmtId="167" xfId="0" applyAlignment="1" applyBorder="1" applyFont="1" applyNumberFormat="1">
      <alignment horizontal="right" vertical="bottom"/>
    </xf>
    <xf borderId="88" fillId="0" fontId="2" numFmtId="167" xfId="0" applyAlignment="1" applyBorder="1" applyFont="1" applyNumberFormat="1">
      <alignment horizontal="right" vertical="bottom"/>
    </xf>
    <xf borderId="0" fillId="0" fontId="1" numFmtId="165" xfId="0" applyAlignment="1" applyFont="1" applyNumberFormat="1">
      <alignment horizontal="left" vertical="bottom"/>
    </xf>
    <xf borderId="0" fillId="0" fontId="1" numFmtId="0" xfId="0" applyAlignment="1" applyFont="1">
      <alignment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6"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2.0" topLeftCell="A3" activePane="bottomLeft" state="frozen"/>
      <selection activeCell="B4" sqref="B4" pane="bottomLeft"/>
    </sheetView>
  </sheetViews>
  <sheetFormatPr customHeight="1" defaultColWidth="12.63" defaultRowHeight="15.0"/>
  <cols>
    <col customWidth="1" min="1" max="1" width="36.38"/>
    <col customWidth="1" min="2" max="2" width="13.38"/>
    <col customWidth="1" hidden="1" min="3" max="3" width="12.75"/>
    <col customWidth="1" min="4" max="4" width="12.75"/>
    <col customWidth="1" min="5" max="6" width="14.38"/>
    <col customWidth="1" min="7" max="7" width="11.0"/>
    <col customWidth="1" min="8" max="8" width="10.5"/>
    <col customWidth="1" min="9" max="9" width="11.0"/>
    <col customWidth="1" min="10" max="10" width="14.38"/>
    <col customWidth="1" min="11" max="11" width="16.13"/>
    <col customWidth="1" min="12" max="12" width="20.13"/>
    <col customWidth="1" min="13" max="14" width="14.38"/>
  </cols>
  <sheetData>
    <row r="1" ht="12.75" customHeight="1">
      <c r="A1" s="1" t="s">
        <v>0</v>
      </c>
      <c r="E1" s="2"/>
      <c r="F1" s="3"/>
      <c r="G1" s="4"/>
      <c r="H1" s="5">
        <v>0.05</v>
      </c>
      <c r="I1" s="6" t="s">
        <v>1</v>
      </c>
      <c r="J1" s="7"/>
      <c r="K1" s="8"/>
      <c r="L1" s="8"/>
      <c r="M1" s="8"/>
    </row>
    <row r="2" ht="12.75" customHeight="1">
      <c r="A2" s="9"/>
      <c r="B2" s="10"/>
      <c r="C2" s="11"/>
      <c r="D2" s="11"/>
      <c r="E2" s="12"/>
      <c r="F2" s="13"/>
      <c r="G2" s="14"/>
      <c r="H2" s="15">
        <v>0.1</v>
      </c>
      <c r="I2" s="14" t="s">
        <v>2</v>
      </c>
      <c r="J2" s="16"/>
      <c r="K2" s="8"/>
      <c r="L2" s="8"/>
      <c r="M2" s="8"/>
    </row>
    <row r="3" ht="59.25" customHeight="1">
      <c r="A3" s="17"/>
      <c r="B3" s="11"/>
      <c r="C3" s="11"/>
      <c r="D3" s="11"/>
      <c r="E3" s="18"/>
      <c r="F3" s="19" t="s">
        <v>3</v>
      </c>
      <c r="G3" s="20"/>
      <c r="H3" s="20" t="s">
        <v>4</v>
      </c>
      <c r="I3" s="21"/>
      <c r="J3" s="22"/>
      <c r="K3" s="8"/>
      <c r="L3" s="8"/>
      <c r="M3" s="8"/>
    </row>
    <row r="4">
      <c r="A4" s="23"/>
      <c r="B4" s="24" t="s">
        <v>5</v>
      </c>
      <c r="C4" s="11"/>
      <c r="D4" s="25" t="s">
        <v>6</v>
      </c>
      <c r="E4" s="18" t="s">
        <v>7</v>
      </c>
      <c r="F4" s="19" t="s">
        <v>8</v>
      </c>
      <c r="G4" s="21" t="s">
        <v>9</v>
      </c>
      <c r="H4" s="21" t="s">
        <v>10</v>
      </c>
      <c r="I4" s="21" t="s">
        <v>11</v>
      </c>
      <c r="J4" s="26" t="s">
        <v>12</v>
      </c>
      <c r="K4" s="8"/>
      <c r="L4" s="8"/>
      <c r="M4" s="8"/>
    </row>
    <row r="5">
      <c r="A5" s="27"/>
      <c r="B5" s="28" t="s">
        <v>13</v>
      </c>
      <c r="C5" s="29">
        <v>23.0</v>
      </c>
      <c r="D5" s="29" t="s">
        <v>14</v>
      </c>
      <c r="E5" s="30" t="s">
        <v>15</v>
      </c>
      <c r="F5" s="31" t="s">
        <v>16</v>
      </c>
      <c r="G5" s="32" t="s">
        <v>17</v>
      </c>
      <c r="H5" s="32" t="s">
        <v>18</v>
      </c>
      <c r="I5" s="32" t="s">
        <v>19</v>
      </c>
      <c r="J5" s="33" t="s">
        <v>20</v>
      </c>
      <c r="K5" s="8"/>
      <c r="L5" s="8"/>
      <c r="M5" s="8"/>
    </row>
    <row r="6" ht="12.75" customHeight="1">
      <c r="A6" s="34" t="s">
        <v>21</v>
      </c>
      <c r="B6" s="35"/>
      <c r="C6" s="35"/>
      <c r="D6" s="35"/>
      <c r="E6" s="35"/>
      <c r="F6" s="35"/>
      <c r="G6" s="35"/>
      <c r="H6" s="35"/>
      <c r="I6" s="35"/>
      <c r="J6" s="36"/>
      <c r="K6" s="8"/>
      <c r="L6" s="8"/>
      <c r="M6" s="8"/>
    </row>
    <row r="7" ht="12.75" customHeight="1">
      <c r="A7" s="37" t="s">
        <v>22</v>
      </c>
      <c r="B7" s="38"/>
      <c r="C7" s="38"/>
      <c r="D7" s="38"/>
      <c r="E7" s="39">
        <v>4017.28</v>
      </c>
      <c r="F7" s="40">
        <v>0.0</v>
      </c>
      <c r="G7" s="41">
        <f>(E7*$H$1)+E7</f>
        <v>4218.144</v>
      </c>
      <c r="H7" s="41">
        <f>(G7*$H$1)+G7</f>
        <v>4429.0512</v>
      </c>
      <c r="I7" s="42">
        <f t="shared" ref="I7:J7" si="1">H7*$H$1+H7</f>
        <v>4650.50376</v>
      </c>
      <c r="J7" s="42">
        <f t="shared" si="1"/>
        <v>4883.028948</v>
      </c>
      <c r="K7" s="8"/>
      <c r="L7" s="8"/>
      <c r="M7" s="8"/>
    </row>
    <row r="8" ht="12.75" customHeight="1">
      <c r="A8" s="43" t="s">
        <v>23</v>
      </c>
      <c r="B8" s="44">
        <f>14134.54+2146.83</f>
        <v>16281.37</v>
      </c>
      <c r="C8" s="44"/>
      <c r="D8" s="44"/>
      <c r="E8" s="45"/>
      <c r="F8" s="46"/>
      <c r="G8" s="47"/>
      <c r="H8" s="47"/>
      <c r="I8" s="47"/>
      <c r="J8" s="48"/>
      <c r="K8" s="8"/>
      <c r="L8" s="8"/>
      <c r="M8" s="8"/>
    </row>
    <row r="9" ht="12.75" customHeight="1">
      <c r="A9" s="49" t="s">
        <v>24</v>
      </c>
      <c r="B9" s="50">
        <v>121889.64</v>
      </c>
      <c r="C9" s="50">
        <v>169632.38</v>
      </c>
      <c r="D9" s="51">
        <v>169632.38</v>
      </c>
      <c r="E9" s="52">
        <v>164925.66</v>
      </c>
      <c r="F9" s="53">
        <v>144453.94</v>
      </c>
      <c r="G9" s="54">
        <f>E9*$H$1+E9</f>
        <v>173171.943</v>
      </c>
      <c r="H9" s="54">
        <f t="shared" ref="H9:I9" si="2">G9*$H$1+G9</f>
        <v>181830.5402</v>
      </c>
      <c r="I9" s="54">
        <f t="shared" si="2"/>
        <v>190922.0672</v>
      </c>
      <c r="J9" s="54">
        <f>I9*$H$2+I9</f>
        <v>210014.2739</v>
      </c>
      <c r="K9" s="8" t="s">
        <v>25</v>
      </c>
      <c r="L9" s="8"/>
      <c r="M9" s="8"/>
    </row>
    <row r="10" ht="12.75" customHeight="1">
      <c r="A10" s="55" t="s">
        <v>26</v>
      </c>
      <c r="B10" s="44">
        <f>IFERROR(__xludf.DUMMYFUNCTION("-14134.54-2146.83"),-16281.37)</f>
        <v>-16281.37</v>
      </c>
      <c r="C10" s="44"/>
      <c r="D10" s="44"/>
      <c r="E10" s="56"/>
      <c r="F10" s="57"/>
      <c r="G10" s="47"/>
      <c r="H10" s="47"/>
      <c r="I10" s="47"/>
      <c r="J10" s="47"/>
      <c r="K10" s="8"/>
      <c r="L10" s="8"/>
      <c r="M10" s="8"/>
    </row>
    <row r="11" ht="12.75" customHeight="1">
      <c r="A11" s="58" t="s">
        <v>27</v>
      </c>
      <c r="B11" s="59">
        <f t="shared" ref="B11:D11" si="3">sum(B7:B10)</f>
        <v>121889.64</v>
      </c>
      <c r="C11" s="59">
        <f t="shared" si="3"/>
        <v>169632.38</v>
      </c>
      <c r="D11" s="59">
        <f t="shared" si="3"/>
        <v>169632.38</v>
      </c>
      <c r="E11" s="52">
        <f>E9</f>
        <v>164925.66</v>
      </c>
      <c r="F11" s="53">
        <f>SUM(F7:F10)</f>
        <v>144453.94</v>
      </c>
      <c r="G11" s="54">
        <f t="shared" ref="G11:J11" si="4">G9</f>
        <v>173171.943</v>
      </c>
      <c r="H11" s="54">
        <f t="shared" si="4"/>
        <v>181830.5402</v>
      </c>
      <c r="I11" s="54">
        <f t="shared" si="4"/>
        <v>190922.0672</v>
      </c>
      <c r="J11" s="54">
        <f t="shared" si="4"/>
        <v>210014.2739</v>
      </c>
      <c r="K11" s="8" t="s">
        <v>28</v>
      </c>
      <c r="L11" s="8" t="str">
        <f>#REF!*1.05</f>
        <v>#REF!</v>
      </c>
      <c r="M11" s="8"/>
    </row>
    <row r="12" ht="12.75" customHeight="1">
      <c r="A12" s="60" t="s">
        <v>29</v>
      </c>
      <c r="B12" s="61"/>
      <c r="C12" s="61"/>
      <c r="D12" s="61"/>
      <c r="E12" s="61"/>
      <c r="F12" s="61"/>
      <c r="G12" s="61"/>
      <c r="H12" s="61"/>
      <c r="I12" s="61"/>
      <c r="J12" s="61"/>
      <c r="K12" s="8"/>
      <c r="L12" s="8"/>
      <c r="M12" s="8"/>
    </row>
    <row r="13" ht="12.75" customHeight="1">
      <c r="A13" s="37" t="s">
        <v>30</v>
      </c>
      <c r="B13" s="62">
        <f>45723.25+250</f>
        <v>45973.25</v>
      </c>
      <c r="C13" s="63"/>
      <c r="D13" s="63"/>
      <c r="E13" s="64">
        <v>982948.86</v>
      </c>
      <c r="F13" s="40">
        <v>35433.56</v>
      </c>
      <c r="G13" s="42"/>
      <c r="H13" s="42"/>
      <c r="I13" s="42"/>
      <c r="J13" s="42"/>
      <c r="K13" s="8"/>
      <c r="L13" s="8"/>
      <c r="M13" s="8"/>
    </row>
    <row r="14" ht="12.75" customHeight="1">
      <c r="A14" s="37" t="s">
        <v>31</v>
      </c>
      <c r="B14" s="62"/>
      <c r="C14" s="63"/>
      <c r="D14" s="63"/>
      <c r="E14" s="64"/>
      <c r="F14" s="40">
        <v>1695.25</v>
      </c>
      <c r="G14" s="42"/>
      <c r="H14" s="42"/>
      <c r="I14" s="42"/>
      <c r="J14" s="42"/>
      <c r="K14" s="8"/>
      <c r="L14" s="8"/>
      <c r="M14" s="8"/>
    </row>
    <row r="15" ht="12.75" customHeight="1">
      <c r="A15" s="37" t="s">
        <v>32</v>
      </c>
      <c r="B15" s="62"/>
      <c r="C15" s="63"/>
      <c r="D15" s="63"/>
      <c r="E15" s="64">
        <v>4036.5</v>
      </c>
      <c r="F15" s="40"/>
      <c r="G15" s="42"/>
      <c r="H15" s="42"/>
      <c r="I15" s="42"/>
      <c r="J15" s="42"/>
      <c r="K15" s="8"/>
      <c r="L15" s="8"/>
      <c r="M15" s="8"/>
    </row>
    <row r="16" ht="12.75" customHeight="1">
      <c r="A16" s="49" t="s">
        <v>33</v>
      </c>
      <c r="B16" s="65">
        <f>172.43+9.6+1377.23+22.4+1434.82</f>
        <v>3016.48</v>
      </c>
      <c r="C16" s="66"/>
      <c r="D16" s="66"/>
      <c r="E16" s="67">
        <f>161.69+2525.54+82.18+19.98</f>
        <v>2789.39</v>
      </c>
      <c r="F16" s="68">
        <v>0.0</v>
      </c>
      <c r="G16" s="41">
        <f t="shared" ref="G16:G19" si="6">(E16*$H$1)+E16</f>
        <v>2928.8595</v>
      </c>
      <c r="H16" s="41">
        <f t="shared" ref="H16:J16" si="5">(G16*$H$1)+G16</f>
        <v>3075.302475</v>
      </c>
      <c r="I16" s="41">
        <f t="shared" si="5"/>
        <v>3229.067599</v>
      </c>
      <c r="J16" s="41">
        <f t="shared" si="5"/>
        <v>3390.520979</v>
      </c>
      <c r="K16" s="8" t="s">
        <v>34</v>
      </c>
      <c r="L16" s="8"/>
      <c r="M16" s="8"/>
    </row>
    <row r="17" ht="12.75" customHeight="1">
      <c r="A17" s="43" t="s">
        <v>35</v>
      </c>
      <c r="B17" s="65">
        <v>2434.31</v>
      </c>
      <c r="C17" s="69"/>
      <c r="D17" s="69"/>
      <c r="E17" s="45">
        <v>3871.21</v>
      </c>
      <c r="F17" s="68">
        <v>2364.84</v>
      </c>
      <c r="G17" s="41">
        <f t="shared" si="6"/>
        <v>4064.7705</v>
      </c>
      <c r="H17" s="41">
        <f t="shared" ref="H17:J17" si="7">(G17*$H$1)+G17</f>
        <v>4268.009025</v>
      </c>
      <c r="I17" s="41">
        <f t="shared" si="7"/>
        <v>4481.409476</v>
      </c>
      <c r="J17" s="41">
        <f t="shared" si="7"/>
        <v>4705.47995</v>
      </c>
      <c r="K17" s="8" t="s">
        <v>36</v>
      </c>
      <c r="L17" s="8"/>
      <c r="M17" s="8"/>
    </row>
    <row r="18" ht="12.75" customHeight="1">
      <c r="A18" s="43" t="s">
        <v>37</v>
      </c>
      <c r="B18" s="70"/>
      <c r="C18" s="69"/>
      <c r="D18" s="69"/>
      <c r="E18" s="45">
        <v>430.87</v>
      </c>
      <c r="F18" s="46"/>
      <c r="G18" s="47">
        <f t="shared" si="6"/>
        <v>452.4135</v>
      </c>
      <c r="H18" s="47">
        <f t="shared" ref="H18:J18" si="8">(G18*$H$1)+G18</f>
        <v>475.034175</v>
      </c>
      <c r="I18" s="47">
        <f t="shared" si="8"/>
        <v>498.7858838</v>
      </c>
      <c r="J18" s="47">
        <f t="shared" si="8"/>
        <v>523.7251779</v>
      </c>
      <c r="K18" s="8"/>
      <c r="L18" s="8"/>
      <c r="M18" s="8"/>
    </row>
    <row r="19" ht="12.75" customHeight="1">
      <c r="A19" s="43" t="s">
        <v>38</v>
      </c>
      <c r="B19" s="70">
        <v>3657.17</v>
      </c>
      <c r="C19" s="69"/>
      <c r="D19" s="69"/>
      <c r="E19" s="45">
        <v>427.07</v>
      </c>
      <c r="F19" s="46">
        <v>3840.03</v>
      </c>
      <c r="G19" s="47">
        <f t="shared" si="6"/>
        <v>448.4235</v>
      </c>
      <c r="H19" s="47">
        <f t="shared" ref="H19:J19" si="9">(G19*$H$1)+G19</f>
        <v>470.844675</v>
      </c>
      <c r="I19" s="47">
        <f t="shared" si="9"/>
        <v>494.3869088</v>
      </c>
      <c r="J19" s="47">
        <f t="shared" si="9"/>
        <v>519.1062542</v>
      </c>
      <c r="K19" s="8"/>
      <c r="L19" s="8"/>
      <c r="M19" s="8"/>
    </row>
    <row r="20" ht="12.75" customHeight="1">
      <c r="A20" s="55" t="s">
        <v>39</v>
      </c>
      <c r="B20" s="71"/>
      <c r="C20" s="72"/>
      <c r="D20" s="72"/>
      <c r="E20" s="73"/>
      <c r="F20" s="74"/>
      <c r="G20" s="75"/>
      <c r="H20" s="75"/>
      <c r="I20" s="75"/>
      <c r="J20" s="75"/>
      <c r="K20" s="8"/>
      <c r="L20" s="8"/>
      <c r="M20" s="8"/>
    </row>
    <row r="21" ht="12.75" customHeight="1">
      <c r="A21" s="58" t="s">
        <v>40</v>
      </c>
      <c r="B21" s="59">
        <f>SUM(B13:B20)</f>
        <v>55081.21</v>
      </c>
      <c r="C21" s="29">
        <f>sum(C13:C19)</f>
        <v>0</v>
      </c>
      <c r="D21" s="29"/>
      <c r="E21" s="76">
        <f t="shared" ref="E21:J21" si="10">SUM(E13:E20)</f>
        <v>994503.9</v>
      </c>
      <c r="F21" s="77">
        <f t="shared" si="10"/>
        <v>43333.68</v>
      </c>
      <c r="G21" s="54">
        <f t="shared" si="10"/>
        <v>7894.467</v>
      </c>
      <c r="H21" s="54">
        <f t="shared" si="10"/>
        <v>8289.19035</v>
      </c>
      <c r="I21" s="54">
        <f t="shared" si="10"/>
        <v>8703.649868</v>
      </c>
      <c r="J21" s="54">
        <f t="shared" si="10"/>
        <v>9138.832361</v>
      </c>
      <c r="K21" s="8"/>
      <c r="L21" s="8"/>
      <c r="M21" s="8"/>
    </row>
    <row r="22" ht="12.75" customHeight="1">
      <c r="A22" s="78" t="s">
        <v>41</v>
      </c>
      <c r="B22" s="79"/>
      <c r="C22" s="61"/>
      <c r="D22" s="61"/>
      <c r="E22" s="61"/>
      <c r="F22" s="80"/>
      <c r="G22" s="61"/>
      <c r="H22" s="61"/>
      <c r="I22" s="61"/>
      <c r="J22" s="81"/>
      <c r="K22" s="8"/>
      <c r="L22" s="8"/>
      <c r="M22" s="8"/>
    </row>
    <row r="23" ht="12.75" customHeight="1">
      <c r="A23" s="49" t="s">
        <v>42</v>
      </c>
      <c r="B23" s="50">
        <v>2753.39</v>
      </c>
      <c r="C23" s="82"/>
      <c r="D23" s="82"/>
      <c r="E23" s="83">
        <v>594.5</v>
      </c>
      <c r="F23" s="68"/>
      <c r="G23" s="41"/>
      <c r="H23" s="41"/>
      <c r="I23" s="41"/>
      <c r="J23" s="41"/>
      <c r="K23" s="8"/>
      <c r="L23" s="8"/>
      <c r="M23" s="8"/>
    </row>
    <row r="24" ht="12.75" customHeight="1">
      <c r="A24" s="84" t="s">
        <v>43</v>
      </c>
      <c r="B24" s="50">
        <v>9077.4</v>
      </c>
      <c r="C24" s="50">
        <v>9800.0</v>
      </c>
      <c r="D24" s="82">
        <v>9800.0</v>
      </c>
      <c r="E24" s="85">
        <v>6394.25</v>
      </c>
      <c r="F24" s="86">
        <v>9531.27</v>
      </c>
      <c r="G24" s="41">
        <f t="shared" ref="G24:G30" si="12">(E24*$H$1)+E24</f>
        <v>6713.9625</v>
      </c>
      <c r="H24" s="41">
        <f t="shared" ref="H24:J24" si="11">(G24*$H$1)+G24</f>
        <v>7049.660625</v>
      </c>
      <c r="I24" s="41">
        <f t="shared" si="11"/>
        <v>7402.143656</v>
      </c>
      <c r="J24" s="41">
        <f t="shared" si="11"/>
        <v>7772.250839</v>
      </c>
      <c r="K24" s="8"/>
      <c r="L24" s="8"/>
      <c r="N24" s="8"/>
    </row>
    <row r="25" ht="12.75" customHeight="1">
      <c r="A25" s="87" t="s">
        <v>44</v>
      </c>
      <c r="B25" s="38">
        <v>1805.0</v>
      </c>
      <c r="C25" s="38">
        <v>6600.0</v>
      </c>
      <c r="D25" s="38">
        <f>500</f>
        <v>500</v>
      </c>
      <c r="E25" s="88">
        <f>4107.09+851.56</f>
        <v>4958.65</v>
      </c>
      <c r="F25" s="86">
        <f t="shared" ref="F25:F26" si="14">(B25*$H$1)+B25</f>
        <v>1895.25</v>
      </c>
      <c r="G25" s="41">
        <f t="shared" si="12"/>
        <v>5206.5825</v>
      </c>
      <c r="H25" s="41">
        <f t="shared" ref="H25:J25" si="13">(G25*$H$1)+G25</f>
        <v>5466.911625</v>
      </c>
      <c r="I25" s="41">
        <f t="shared" si="13"/>
        <v>5740.257206</v>
      </c>
      <c r="J25" s="41">
        <f t="shared" si="13"/>
        <v>6027.270067</v>
      </c>
      <c r="K25" s="8" t="s">
        <v>45</v>
      </c>
      <c r="L25" s="8"/>
    </row>
    <row r="26" ht="12.75" customHeight="1">
      <c r="A26" s="84" t="s">
        <v>46</v>
      </c>
      <c r="B26" s="50">
        <v>1271.85</v>
      </c>
      <c r="C26" s="50">
        <v>700.0</v>
      </c>
      <c r="D26" s="82">
        <v>700.0</v>
      </c>
      <c r="E26" s="85">
        <v>250.16</v>
      </c>
      <c r="F26" s="86">
        <f t="shared" si="14"/>
        <v>1335.4425</v>
      </c>
      <c r="G26" s="41">
        <f t="shared" si="12"/>
        <v>262.668</v>
      </c>
      <c r="H26" s="41">
        <f t="shared" ref="H26:J26" si="15">(G26*$H$1)+G26</f>
        <v>275.8014</v>
      </c>
      <c r="I26" s="41">
        <f t="shared" si="15"/>
        <v>289.59147</v>
      </c>
      <c r="J26" s="41">
        <f t="shared" si="15"/>
        <v>304.0710435</v>
      </c>
      <c r="K26" s="8"/>
      <c r="L26" s="8"/>
      <c r="M26" s="8"/>
    </row>
    <row r="27" ht="12.75" customHeight="1">
      <c r="A27" s="37" t="s">
        <v>47</v>
      </c>
      <c r="B27" s="38">
        <f>52517.43+5434.43+17570.35+1378.31</f>
        <v>76900.52</v>
      </c>
      <c r="C27" s="38">
        <v>90096.0</v>
      </c>
      <c r="D27" s="89">
        <v>90096.0</v>
      </c>
      <c r="E27" s="88">
        <v>125617.51</v>
      </c>
      <c r="F27" s="86">
        <v>74971.14</v>
      </c>
      <c r="G27" s="41">
        <f t="shared" si="12"/>
        <v>131898.3855</v>
      </c>
      <c r="H27" s="41">
        <f t="shared" ref="H27:J27" si="16">(G27*$H$1)+G27</f>
        <v>138493.3048</v>
      </c>
      <c r="I27" s="41">
        <f t="shared" si="16"/>
        <v>145417.97</v>
      </c>
      <c r="J27" s="41">
        <f t="shared" si="16"/>
        <v>152688.8685</v>
      </c>
      <c r="K27" s="8" t="s">
        <v>48</v>
      </c>
      <c r="L27" s="8"/>
      <c r="M27" s="8"/>
    </row>
    <row r="28" ht="12.75" customHeight="1">
      <c r="A28" s="84" t="s">
        <v>49</v>
      </c>
      <c r="B28" s="90">
        <f>750.94</f>
        <v>750.94</v>
      </c>
      <c r="C28" s="91"/>
      <c r="D28" s="91"/>
      <c r="E28" s="85">
        <v>1252.95</v>
      </c>
      <c r="F28" s="86">
        <v>788.49</v>
      </c>
      <c r="G28" s="41">
        <f t="shared" si="12"/>
        <v>1315.5975</v>
      </c>
      <c r="H28" s="41">
        <f t="shared" ref="H28:J28" si="17">(G28*$H$1)+G28</f>
        <v>1381.377375</v>
      </c>
      <c r="I28" s="41">
        <f t="shared" si="17"/>
        <v>1450.446244</v>
      </c>
      <c r="J28" s="41">
        <f t="shared" si="17"/>
        <v>1522.968556</v>
      </c>
      <c r="K28" s="8"/>
      <c r="L28" s="8"/>
      <c r="M28" s="8"/>
    </row>
    <row r="29" ht="12.75" customHeight="1">
      <c r="A29" s="84" t="s">
        <v>50</v>
      </c>
      <c r="B29" s="50">
        <f>1608.3+100-1142.4</f>
        <v>565.9</v>
      </c>
      <c r="C29" s="92"/>
      <c r="D29" s="92"/>
      <c r="E29" s="85">
        <f>1548.76-993.57-91.57-437.31-16.13-10.18</f>
        <v>0</v>
      </c>
      <c r="F29" s="86">
        <v>1688.72</v>
      </c>
      <c r="G29" s="41">
        <f t="shared" si="12"/>
        <v>0</v>
      </c>
      <c r="H29" s="41">
        <f t="shared" ref="H29:J29" si="18">(G29*$H$1)+G29</f>
        <v>0</v>
      </c>
      <c r="I29" s="41">
        <f t="shared" si="18"/>
        <v>0</v>
      </c>
      <c r="J29" s="41">
        <f t="shared" si="18"/>
        <v>0</v>
      </c>
      <c r="K29" s="8"/>
      <c r="L29" s="8"/>
      <c r="M29" s="8"/>
    </row>
    <row r="30" ht="12.75" customHeight="1">
      <c r="A30" s="84" t="s">
        <v>51</v>
      </c>
      <c r="B30" s="50">
        <f>454.59+5095.16</f>
        <v>5549.75</v>
      </c>
      <c r="C30" s="50">
        <v>16065.0</v>
      </c>
      <c r="D30" s="82">
        <v>15565.0</v>
      </c>
      <c r="E30" s="85">
        <f>850+2200+625+930.07+47.7</f>
        <v>4652.77</v>
      </c>
      <c r="F30" s="86">
        <v>3858.84</v>
      </c>
      <c r="G30" s="41">
        <f t="shared" si="12"/>
        <v>4885.4085</v>
      </c>
      <c r="H30" s="41">
        <f t="shared" ref="H30:J30" si="19">(G30*$H$1)+G30</f>
        <v>5129.678925</v>
      </c>
      <c r="I30" s="41">
        <f t="shared" si="19"/>
        <v>5386.162871</v>
      </c>
      <c r="J30" s="41">
        <f t="shared" si="19"/>
        <v>5655.471015</v>
      </c>
      <c r="K30" s="8" t="s">
        <v>52</v>
      </c>
      <c r="L30" s="8"/>
      <c r="M30" s="8"/>
      <c r="N30" s="93"/>
    </row>
    <row r="31" ht="12.75" customHeight="1">
      <c r="A31" s="84" t="s">
        <v>53</v>
      </c>
      <c r="B31" s="50"/>
      <c r="C31" s="50"/>
      <c r="D31" s="82"/>
      <c r="E31" s="85">
        <f>930018.67-850-2200-625</f>
        <v>926343.67</v>
      </c>
      <c r="F31" s="86">
        <v>0.0</v>
      </c>
      <c r="G31" s="41"/>
      <c r="H31" s="41"/>
      <c r="I31" s="41"/>
      <c r="J31" s="41"/>
      <c r="K31" s="8" t="s">
        <v>54</v>
      </c>
      <c r="L31" s="8"/>
      <c r="M31" s="8"/>
    </row>
    <row r="32" ht="12.75" customHeight="1">
      <c r="A32" s="84" t="s">
        <v>55</v>
      </c>
      <c r="B32" s="50">
        <f>6510</f>
        <v>6510</v>
      </c>
      <c r="C32" s="50">
        <v>3800.0</v>
      </c>
      <c r="D32" s="82">
        <v>3800.0</v>
      </c>
      <c r="E32" s="85">
        <v>3477.0</v>
      </c>
      <c r="F32" s="86">
        <v>6835.5</v>
      </c>
      <c r="G32" s="41">
        <f t="shared" ref="G32:G37" si="21">(E32*$H$1)+E32</f>
        <v>3650.85</v>
      </c>
      <c r="H32" s="41">
        <f t="shared" ref="H32:J32" si="20">(G32*$H$1)+G32</f>
        <v>3833.3925</v>
      </c>
      <c r="I32" s="41">
        <f t="shared" si="20"/>
        <v>4025.062125</v>
      </c>
      <c r="J32" s="41">
        <f t="shared" si="20"/>
        <v>4226.315231</v>
      </c>
      <c r="K32" s="8"/>
      <c r="L32" s="8"/>
      <c r="M32" s="8"/>
    </row>
    <row r="33" ht="12.75" customHeight="1">
      <c r="A33" s="84" t="s">
        <v>56</v>
      </c>
      <c r="B33" s="50">
        <f>1702.16</f>
        <v>1702.16</v>
      </c>
      <c r="C33" s="50">
        <v>1104.0</v>
      </c>
      <c r="D33" s="92">
        <v>1104.0</v>
      </c>
      <c r="E33" s="85">
        <v>1296.57</v>
      </c>
      <c r="F33" s="86">
        <v>1460.08</v>
      </c>
      <c r="G33" s="41">
        <f t="shared" si="21"/>
        <v>1361.3985</v>
      </c>
      <c r="H33" s="41">
        <f t="shared" ref="H33:J33" si="22">(G33*$H$1)+G33</f>
        <v>1429.468425</v>
      </c>
      <c r="I33" s="41">
        <f t="shared" si="22"/>
        <v>1500.941846</v>
      </c>
      <c r="J33" s="41">
        <f t="shared" si="22"/>
        <v>1575.988939</v>
      </c>
      <c r="K33" s="8"/>
      <c r="L33" s="8"/>
      <c r="M33" s="8"/>
    </row>
    <row r="34" ht="12.75" customHeight="1">
      <c r="A34" s="84" t="s">
        <v>57</v>
      </c>
      <c r="B34" s="50">
        <v>202.35</v>
      </c>
      <c r="C34" s="50">
        <v>145.27</v>
      </c>
      <c r="D34" s="82">
        <v>145.27</v>
      </c>
      <c r="E34" s="85">
        <f>66.3+291.65</f>
        <v>357.95</v>
      </c>
      <c r="F34" s="86">
        <f>(B34*$H$1)+B34</f>
        <v>212.4675</v>
      </c>
      <c r="G34" s="41">
        <f t="shared" si="21"/>
        <v>375.8475</v>
      </c>
      <c r="H34" s="41">
        <f t="shared" ref="H34:J34" si="23">(G34*$H$1)+G34</f>
        <v>394.639875</v>
      </c>
      <c r="I34" s="41">
        <f t="shared" si="23"/>
        <v>414.3718688</v>
      </c>
      <c r="J34" s="41">
        <f t="shared" si="23"/>
        <v>435.0904622</v>
      </c>
      <c r="K34" s="8"/>
      <c r="L34" s="8"/>
      <c r="M34" s="8"/>
    </row>
    <row r="35" ht="12.75" customHeight="1">
      <c r="A35" s="84" t="s">
        <v>58</v>
      </c>
      <c r="B35" s="50">
        <v>1142.4</v>
      </c>
      <c r="C35" s="50">
        <v>1080.0</v>
      </c>
      <c r="D35" s="82">
        <v>1080.0</v>
      </c>
      <c r="E35" s="85">
        <v>548.92</v>
      </c>
      <c r="F35" s="86">
        <v>0.0</v>
      </c>
      <c r="G35" s="41">
        <f t="shared" si="21"/>
        <v>576.366</v>
      </c>
      <c r="H35" s="41">
        <f t="shared" ref="H35:J35" si="24">(G35*$H$1)+G35</f>
        <v>605.1843</v>
      </c>
      <c r="I35" s="41">
        <f t="shared" si="24"/>
        <v>635.443515</v>
      </c>
      <c r="J35" s="41">
        <f t="shared" si="24"/>
        <v>667.2156908</v>
      </c>
      <c r="K35" s="8"/>
      <c r="L35" s="8"/>
      <c r="M35" s="8"/>
    </row>
    <row r="36" ht="12.75" customHeight="1">
      <c r="A36" s="94" t="s">
        <v>59</v>
      </c>
      <c r="B36" s="95"/>
      <c r="C36" s="44"/>
      <c r="D36" s="96">
        <v>6600.0</v>
      </c>
      <c r="E36" s="97"/>
      <c r="F36" s="86">
        <v>0.0</v>
      </c>
      <c r="G36" s="41">
        <f t="shared" si="21"/>
        <v>0</v>
      </c>
      <c r="H36" s="47"/>
      <c r="I36" s="47"/>
      <c r="J36" s="47"/>
      <c r="K36" s="8"/>
      <c r="L36" s="8"/>
      <c r="M36" s="8"/>
    </row>
    <row r="37" ht="12.75" customHeight="1">
      <c r="A37" s="43" t="s">
        <v>60</v>
      </c>
      <c r="B37" s="95">
        <v>250.0</v>
      </c>
      <c r="C37" s="44">
        <v>250.0</v>
      </c>
      <c r="D37" s="96">
        <v>250.0</v>
      </c>
      <c r="E37" s="97">
        <v>10.18</v>
      </c>
      <c r="F37" s="46">
        <v>0.0</v>
      </c>
      <c r="G37" s="41">
        <f t="shared" si="21"/>
        <v>10.689</v>
      </c>
      <c r="H37" s="47">
        <f t="shared" ref="H37:J37" si="25">(G37*$H$1)+G37</f>
        <v>11.22345</v>
      </c>
      <c r="I37" s="47">
        <f t="shared" si="25"/>
        <v>11.7846225</v>
      </c>
      <c r="J37" s="47">
        <f t="shared" si="25"/>
        <v>12.37385363</v>
      </c>
      <c r="K37" s="8"/>
      <c r="L37" s="8"/>
      <c r="M37" s="8"/>
    </row>
    <row r="38" ht="12.75" customHeight="1">
      <c r="A38" s="43" t="s">
        <v>61</v>
      </c>
      <c r="B38" s="44">
        <v>-2841.15</v>
      </c>
      <c r="C38" s="71"/>
      <c r="D38" s="71"/>
      <c r="E38" s="98">
        <v>411.25</v>
      </c>
      <c r="F38" s="74"/>
      <c r="G38" s="41">
        <v>0.0</v>
      </c>
      <c r="H38" s="75"/>
      <c r="I38" s="75"/>
      <c r="J38" s="75"/>
      <c r="K38" s="8"/>
      <c r="L38" s="8"/>
      <c r="M38" s="8"/>
    </row>
    <row r="39" ht="12.75" customHeight="1">
      <c r="A39" s="99" t="s">
        <v>62</v>
      </c>
      <c r="B39" s="59">
        <f>SUM(B23:B38)</f>
        <v>105640.51</v>
      </c>
      <c r="C39" s="59">
        <f>SUM(C23:C37)</f>
        <v>129640.27</v>
      </c>
      <c r="D39" s="59">
        <f t="shared" ref="D39:J39" si="26">SUM(D23:D38)</f>
        <v>129640.27</v>
      </c>
      <c r="E39" s="76">
        <f t="shared" si="26"/>
        <v>1076166.33</v>
      </c>
      <c r="F39" s="77">
        <f t="shared" si="26"/>
        <v>102577.2</v>
      </c>
      <c r="G39" s="54">
        <f t="shared" si="26"/>
        <v>156257.7555</v>
      </c>
      <c r="H39" s="54">
        <f t="shared" si="26"/>
        <v>164070.6433</v>
      </c>
      <c r="I39" s="54">
        <f t="shared" si="26"/>
        <v>172274.1754</v>
      </c>
      <c r="J39" s="54">
        <f t="shared" si="26"/>
        <v>180887.8842</v>
      </c>
      <c r="K39" s="8"/>
      <c r="L39" s="8"/>
      <c r="M39" s="8"/>
    </row>
    <row r="40" ht="12.75" customHeight="1">
      <c r="A40" s="78" t="s">
        <v>63</v>
      </c>
      <c r="B40" s="79"/>
      <c r="C40" s="61"/>
      <c r="D40" s="61"/>
      <c r="E40" s="61"/>
      <c r="F40" s="80"/>
      <c r="G40" s="61"/>
      <c r="H40" s="61"/>
      <c r="I40" s="61"/>
      <c r="J40" s="81"/>
      <c r="K40" s="8"/>
      <c r="L40" s="8"/>
      <c r="M40" s="8"/>
    </row>
    <row r="41" ht="12.75" customHeight="1">
      <c r="A41" s="100" t="s">
        <v>64</v>
      </c>
      <c r="B41" s="101">
        <v>506.85</v>
      </c>
      <c r="C41" s="102">
        <v>983.0</v>
      </c>
      <c r="D41" s="103">
        <v>983.0</v>
      </c>
      <c r="E41" s="88">
        <f>8869.82-8682</f>
        <v>187.82</v>
      </c>
      <c r="F41" s="104">
        <f>(B41*$H$1)+B41</f>
        <v>532.1925</v>
      </c>
      <c r="G41" s="42">
        <f>(E41*$H$1)+E41</f>
        <v>197.211</v>
      </c>
      <c r="H41" s="105">
        <f t="shared" ref="H41:J41" si="27">(G41*$H$1)+G41</f>
        <v>207.07155</v>
      </c>
      <c r="I41" s="105">
        <f t="shared" si="27"/>
        <v>217.4251275</v>
      </c>
      <c r="J41" s="105">
        <f t="shared" si="27"/>
        <v>228.2963839</v>
      </c>
      <c r="K41" s="8"/>
      <c r="L41" s="8"/>
      <c r="M41" s="8"/>
    </row>
    <row r="42" ht="12.75" customHeight="1">
      <c r="A42" s="100" t="s">
        <v>65</v>
      </c>
      <c r="B42" s="101"/>
      <c r="C42" s="102"/>
      <c r="D42" s="103"/>
      <c r="E42" s="88">
        <f>4857.6+8682</f>
        <v>13539.6</v>
      </c>
      <c r="F42" s="104"/>
      <c r="G42" s="42"/>
      <c r="H42" s="105">
        <f t="shared" ref="H42:J42" si="28">(G42*$H$1)+G42</f>
        <v>0</v>
      </c>
      <c r="I42" s="105">
        <f t="shared" si="28"/>
        <v>0</v>
      </c>
      <c r="J42" s="105">
        <f t="shared" si="28"/>
        <v>0</v>
      </c>
      <c r="K42" s="8" t="s">
        <v>66</v>
      </c>
      <c r="L42" s="8"/>
      <c r="M42" s="8"/>
    </row>
    <row r="43" ht="12.75" customHeight="1">
      <c r="A43" s="106" t="s">
        <v>67</v>
      </c>
      <c r="B43" s="107">
        <v>78.91</v>
      </c>
      <c r="C43" s="108">
        <v>1842.0</v>
      </c>
      <c r="D43" s="109">
        <f>1200</f>
        <v>1200</v>
      </c>
      <c r="E43" s="85">
        <v>658.23</v>
      </c>
      <c r="F43" s="86">
        <f>(B43*$H$1)+B43</f>
        <v>82.8555</v>
      </c>
      <c r="G43" s="42">
        <f t="shared" ref="G43:G44" si="30">(E43*$H$1)+E43</f>
        <v>691.1415</v>
      </c>
      <c r="H43" s="105">
        <f t="shared" ref="H43:J43" si="29">(G43*$H$1)+G43</f>
        <v>725.698575</v>
      </c>
      <c r="I43" s="105">
        <f t="shared" si="29"/>
        <v>761.9835038</v>
      </c>
      <c r="J43" s="105">
        <f t="shared" si="29"/>
        <v>800.0826789</v>
      </c>
      <c r="K43" s="8" t="s">
        <v>68</v>
      </c>
      <c r="L43" s="8"/>
      <c r="M43" s="8"/>
    </row>
    <row r="44" ht="12.75" customHeight="1">
      <c r="A44" s="110" t="s">
        <v>69</v>
      </c>
      <c r="B44" s="90"/>
      <c r="C44" s="111"/>
      <c r="D44" s="112">
        <v>642.0</v>
      </c>
      <c r="E44" s="85"/>
      <c r="F44" s="86"/>
      <c r="G44" s="42">
        <f t="shared" si="30"/>
        <v>0</v>
      </c>
      <c r="H44" s="105">
        <f t="shared" ref="H44:J44" si="31">(G44*$H$1)+G44</f>
        <v>0</v>
      </c>
      <c r="I44" s="105">
        <f t="shared" si="31"/>
        <v>0</v>
      </c>
      <c r="J44" s="105">
        <f t="shared" si="31"/>
        <v>0</v>
      </c>
      <c r="K44" s="8"/>
      <c r="L44" s="8"/>
      <c r="M44" s="8"/>
    </row>
    <row r="45" ht="12.75" customHeight="1">
      <c r="A45" s="110" t="s">
        <v>70</v>
      </c>
      <c r="B45" s="90">
        <v>0.5</v>
      </c>
      <c r="C45" s="111"/>
      <c r="D45" s="112"/>
      <c r="E45" s="85">
        <v>51918.84</v>
      </c>
      <c r="F45" s="86">
        <v>35171.06</v>
      </c>
      <c r="G45" s="42">
        <v>0.0</v>
      </c>
      <c r="H45" s="105">
        <f t="shared" ref="H45:J45" si="32">(G45*$H$1)+G45</f>
        <v>0</v>
      </c>
      <c r="I45" s="105">
        <f t="shared" si="32"/>
        <v>0</v>
      </c>
      <c r="J45" s="105">
        <f t="shared" si="32"/>
        <v>0</v>
      </c>
      <c r="K45" s="8" t="s">
        <v>71</v>
      </c>
      <c r="L45" s="8"/>
      <c r="M45" s="8"/>
    </row>
    <row r="46" ht="12.75" customHeight="1">
      <c r="A46" s="110" t="s">
        <v>72</v>
      </c>
      <c r="B46" s="90">
        <v>80.69</v>
      </c>
      <c r="C46" s="111"/>
      <c r="D46" s="112"/>
      <c r="E46" s="85">
        <v>2743.6</v>
      </c>
      <c r="F46" s="86">
        <f>(B46*$H$1)+B46</f>
        <v>84.7245</v>
      </c>
      <c r="G46" s="42">
        <f t="shared" ref="G46:G48" si="34">(E46*$H$1)+E46</f>
        <v>2880.78</v>
      </c>
      <c r="H46" s="105">
        <f t="shared" ref="H46:J46" si="33">(G46*$H$1)+G46</f>
        <v>3024.819</v>
      </c>
      <c r="I46" s="105">
        <f t="shared" si="33"/>
        <v>3176.05995</v>
      </c>
      <c r="J46" s="105">
        <f t="shared" si="33"/>
        <v>3334.862948</v>
      </c>
      <c r="K46" s="8" t="s">
        <v>73</v>
      </c>
      <c r="L46" s="8"/>
      <c r="M46" s="8"/>
    </row>
    <row r="47" ht="12.75" customHeight="1">
      <c r="A47" s="113" t="s">
        <v>74</v>
      </c>
      <c r="B47" s="114">
        <f>270+170.6</f>
        <v>440.6</v>
      </c>
      <c r="C47" s="115"/>
      <c r="D47" s="115"/>
      <c r="E47" s="97">
        <f>280+186</f>
        <v>466</v>
      </c>
      <c r="F47" s="86">
        <f>451.5+597.02</f>
        <v>1048.52</v>
      </c>
      <c r="G47" s="42">
        <f t="shared" si="34"/>
        <v>489.3</v>
      </c>
      <c r="H47" s="105">
        <f t="shared" ref="H47:J47" si="35">(G47*$H$1)+G47</f>
        <v>513.765</v>
      </c>
      <c r="I47" s="105">
        <f t="shared" si="35"/>
        <v>539.45325</v>
      </c>
      <c r="J47" s="105">
        <f t="shared" si="35"/>
        <v>566.4259125</v>
      </c>
      <c r="K47" s="8" t="s">
        <v>75</v>
      </c>
      <c r="L47" s="8"/>
      <c r="M47" s="8"/>
    </row>
    <row r="48" ht="12.75" customHeight="1">
      <c r="A48" s="110" t="s">
        <v>76</v>
      </c>
      <c r="B48" s="90">
        <f>68.9+185.5+1030.32+765.85</f>
        <v>2050.57</v>
      </c>
      <c r="C48" s="90">
        <v>15200.0</v>
      </c>
      <c r="D48" s="112">
        <v>15200.0</v>
      </c>
      <c r="E48" s="85">
        <f>530.97+1334.2</f>
        <v>1865.17</v>
      </c>
      <c r="F48" s="86">
        <v>4023.73</v>
      </c>
      <c r="G48" s="42">
        <f t="shared" si="34"/>
        <v>1958.4285</v>
      </c>
      <c r="H48" s="105">
        <f t="shared" ref="H48:J48" si="36">(G48*$H$1)+G48</f>
        <v>2056.349925</v>
      </c>
      <c r="I48" s="105">
        <f t="shared" si="36"/>
        <v>2159.167421</v>
      </c>
      <c r="J48" s="105">
        <f t="shared" si="36"/>
        <v>2267.125792</v>
      </c>
      <c r="K48" s="8" t="s">
        <v>77</v>
      </c>
      <c r="L48" s="8"/>
      <c r="M48" s="8"/>
    </row>
    <row r="49" ht="12.75" customHeight="1">
      <c r="A49" s="94" t="s">
        <v>78</v>
      </c>
      <c r="B49" s="95"/>
      <c r="C49" s="44"/>
      <c r="D49" s="96"/>
      <c r="E49" s="97">
        <v>7420.0</v>
      </c>
      <c r="F49" s="86">
        <v>0.0</v>
      </c>
      <c r="G49" s="42">
        <v>0.0</v>
      </c>
      <c r="H49" s="105">
        <f t="shared" ref="H49:J49" si="37">(G49*$H$1)+G49</f>
        <v>0</v>
      </c>
      <c r="I49" s="105">
        <f t="shared" si="37"/>
        <v>0</v>
      </c>
      <c r="J49" s="105">
        <f t="shared" si="37"/>
        <v>0</v>
      </c>
      <c r="K49" s="8"/>
      <c r="L49" s="8"/>
      <c r="M49" s="8"/>
    </row>
    <row r="50" ht="12.75" customHeight="1">
      <c r="A50" s="94" t="s">
        <v>79</v>
      </c>
      <c r="B50" s="95"/>
      <c r="C50" s="44"/>
      <c r="D50" s="96">
        <v>914.0</v>
      </c>
      <c r="E50" s="97"/>
      <c r="F50" s="86"/>
      <c r="G50" s="42">
        <f t="shared" ref="G50:G53" si="39">(E50*$H$1)+E50</f>
        <v>0</v>
      </c>
      <c r="H50" s="105">
        <f t="shared" ref="H50:J50" si="38">(G50*$H$1)+G50</f>
        <v>0</v>
      </c>
      <c r="I50" s="105">
        <f t="shared" si="38"/>
        <v>0</v>
      </c>
      <c r="J50" s="105">
        <f t="shared" si="38"/>
        <v>0</v>
      </c>
      <c r="K50" s="8"/>
      <c r="L50" s="8"/>
      <c r="M50" s="8"/>
    </row>
    <row r="51" ht="12.75" customHeight="1">
      <c r="A51" s="116" t="s">
        <v>80</v>
      </c>
      <c r="B51" s="44">
        <v>992.16</v>
      </c>
      <c r="C51" s="44">
        <v>360.0</v>
      </c>
      <c r="D51" s="96">
        <v>360.0</v>
      </c>
      <c r="E51" s="97">
        <v>1015.48</v>
      </c>
      <c r="F51" s="46">
        <v>995.02</v>
      </c>
      <c r="G51" s="42">
        <f t="shared" si="39"/>
        <v>1066.254</v>
      </c>
      <c r="H51" s="105">
        <f t="shared" ref="H51:J51" si="40">(G51*$H$1)+G51</f>
        <v>1119.5667</v>
      </c>
      <c r="I51" s="105">
        <f t="shared" si="40"/>
        <v>1175.545035</v>
      </c>
      <c r="J51" s="105">
        <f t="shared" si="40"/>
        <v>1234.322287</v>
      </c>
      <c r="K51" s="8" t="s">
        <v>81</v>
      </c>
      <c r="L51" s="8"/>
      <c r="M51" s="8"/>
    </row>
    <row r="52" ht="12.75" customHeight="1">
      <c r="A52" s="113" t="s">
        <v>82</v>
      </c>
      <c r="B52" s="114">
        <v>469.8</v>
      </c>
      <c r="C52" s="117"/>
      <c r="D52" s="117"/>
      <c r="E52" s="97">
        <v>52.0</v>
      </c>
      <c r="F52" s="118"/>
      <c r="G52" s="42">
        <f t="shared" si="39"/>
        <v>54.6</v>
      </c>
      <c r="H52" s="105">
        <f t="shared" ref="H52:J52" si="41">(G52*$H$1)+G52</f>
        <v>57.33</v>
      </c>
      <c r="I52" s="105">
        <f t="shared" si="41"/>
        <v>60.1965</v>
      </c>
      <c r="J52" s="105">
        <f t="shared" si="41"/>
        <v>63.206325</v>
      </c>
      <c r="K52" s="8"/>
      <c r="L52" s="8"/>
      <c r="M52" s="8"/>
    </row>
    <row r="53" ht="12.75" customHeight="1">
      <c r="A53" s="55" t="s">
        <v>83</v>
      </c>
      <c r="B53" s="117"/>
      <c r="C53" s="117"/>
      <c r="D53" s="117"/>
      <c r="E53" s="73"/>
      <c r="F53" s="74"/>
      <c r="G53" s="42">
        <f t="shared" si="39"/>
        <v>0</v>
      </c>
      <c r="H53" s="105">
        <f t="shared" ref="H53:J53" si="42">(G53*$H$1)+G53</f>
        <v>0</v>
      </c>
      <c r="I53" s="105">
        <f t="shared" si="42"/>
        <v>0</v>
      </c>
      <c r="J53" s="105">
        <f t="shared" si="42"/>
        <v>0</v>
      </c>
      <c r="K53" s="8"/>
      <c r="L53" s="8"/>
      <c r="M53" s="8"/>
    </row>
    <row r="54" ht="12.75" customHeight="1">
      <c r="A54" s="58" t="s">
        <v>84</v>
      </c>
      <c r="B54" s="119">
        <f>sum(B41:B53)</f>
        <v>4620.08</v>
      </c>
      <c r="C54" s="119">
        <f>sum(C41:C51)</f>
        <v>18385</v>
      </c>
      <c r="D54" s="119">
        <f>sum(D41:D53)</f>
        <v>19299</v>
      </c>
      <c r="E54" s="76">
        <f t="shared" ref="E54:J54" si="43">SUM(E41:E53)</f>
        <v>79866.74</v>
      </c>
      <c r="F54" s="77">
        <f t="shared" si="43"/>
        <v>41938.1025</v>
      </c>
      <c r="G54" s="54">
        <f t="shared" si="43"/>
        <v>7337.715</v>
      </c>
      <c r="H54" s="54">
        <f t="shared" si="43"/>
        <v>7704.60075</v>
      </c>
      <c r="I54" s="54">
        <f t="shared" si="43"/>
        <v>8089.830788</v>
      </c>
      <c r="J54" s="54">
        <f t="shared" si="43"/>
        <v>8494.322327</v>
      </c>
      <c r="K54" s="8"/>
      <c r="L54" s="8"/>
      <c r="M54" s="8"/>
    </row>
    <row r="55" ht="12.75" customHeight="1">
      <c r="A55" s="78" t="s">
        <v>85</v>
      </c>
      <c r="B55" s="79"/>
      <c r="C55" s="61"/>
      <c r="D55" s="61"/>
      <c r="E55" s="61"/>
      <c r="F55" s="80"/>
      <c r="G55" s="61"/>
      <c r="H55" s="61"/>
      <c r="I55" s="61"/>
      <c r="J55" s="81"/>
      <c r="K55" s="8"/>
      <c r="L55" s="8"/>
      <c r="M55" s="8"/>
    </row>
    <row r="56" ht="12.75" customHeight="1">
      <c r="A56" s="100" t="s">
        <v>86</v>
      </c>
      <c r="B56" s="120"/>
      <c r="C56" s="102">
        <v>5278.0</v>
      </c>
      <c r="D56" s="121">
        <v>5278.0</v>
      </c>
      <c r="E56" s="122"/>
      <c r="F56" s="40">
        <f t="shared" ref="F56:F58" si="45">(D56*$H$1)+D56</f>
        <v>5541.9</v>
      </c>
      <c r="G56" s="42">
        <f t="shared" ref="G56:J56" si="44">(F56*$H$1)+F56</f>
        <v>5818.995</v>
      </c>
      <c r="H56" s="42">
        <f t="shared" si="44"/>
        <v>6109.94475</v>
      </c>
      <c r="I56" s="42">
        <f t="shared" si="44"/>
        <v>6415.441988</v>
      </c>
      <c r="J56" s="42">
        <f t="shared" si="44"/>
        <v>6736.214087</v>
      </c>
      <c r="K56" s="8"/>
      <c r="L56" s="8"/>
      <c r="M56" s="8"/>
    </row>
    <row r="57" ht="12.75" customHeight="1">
      <c r="A57" s="106" t="s">
        <v>87</v>
      </c>
      <c r="B57" s="123"/>
      <c r="C57" s="108">
        <v>2000.0</v>
      </c>
      <c r="D57" s="124">
        <v>2000.0</v>
      </c>
      <c r="E57" s="125"/>
      <c r="F57" s="40">
        <f t="shared" si="45"/>
        <v>2100</v>
      </c>
      <c r="G57" s="41">
        <f t="shared" ref="G57:J57" si="46">(F57*$H$1)+F57</f>
        <v>2205</v>
      </c>
      <c r="H57" s="41">
        <f t="shared" si="46"/>
        <v>2315.25</v>
      </c>
      <c r="I57" s="41">
        <f t="shared" si="46"/>
        <v>2431.0125</v>
      </c>
      <c r="J57" s="41">
        <f t="shared" si="46"/>
        <v>2552.563125</v>
      </c>
      <c r="K57" s="8"/>
      <c r="L57" s="8"/>
      <c r="M57" s="8"/>
    </row>
    <row r="58" ht="12.75" customHeight="1">
      <c r="A58" s="126" t="s">
        <v>88</v>
      </c>
      <c r="B58" s="127"/>
      <c r="C58" s="128">
        <v>10000.0</v>
      </c>
      <c r="D58" s="129">
        <v>10000.0</v>
      </c>
      <c r="E58" s="130"/>
      <c r="F58" s="40">
        <f t="shared" si="45"/>
        <v>10500</v>
      </c>
      <c r="G58" s="47">
        <f t="shared" ref="G58:J58" si="47">(F58*$H$1)+F58</f>
        <v>11025</v>
      </c>
      <c r="H58" s="47">
        <f t="shared" si="47"/>
        <v>11576.25</v>
      </c>
      <c r="I58" s="47">
        <f t="shared" si="47"/>
        <v>12155.0625</v>
      </c>
      <c r="J58" s="47">
        <f t="shared" si="47"/>
        <v>12762.81563</v>
      </c>
      <c r="K58" s="8"/>
      <c r="L58" s="8"/>
      <c r="M58" s="8"/>
    </row>
    <row r="59" ht="12.75" customHeight="1">
      <c r="A59" s="131" t="s">
        <v>89</v>
      </c>
      <c r="B59" s="132">
        <f t="shared" ref="B59:J59" si="48">SUM(B56:B58)</f>
        <v>0</v>
      </c>
      <c r="C59" s="132">
        <f t="shared" si="48"/>
        <v>17278</v>
      </c>
      <c r="D59" s="133">
        <f t="shared" si="48"/>
        <v>17278</v>
      </c>
      <c r="E59" s="134">
        <f t="shared" si="48"/>
        <v>0</v>
      </c>
      <c r="F59" s="135">
        <f t="shared" si="48"/>
        <v>18141.9</v>
      </c>
      <c r="G59" s="136">
        <f t="shared" si="48"/>
        <v>19048.995</v>
      </c>
      <c r="H59" s="136">
        <f t="shared" si="48"/>
        <v>20001.44475</v>
      </c>
      <c r="I59" s="136">
        <f t="shared" si="48"/>
        <v>21001.51699</v>
      </c>
      <c r="J59" s="136">
        <f t="shared" si="48"/>
        <v>22051.59284</v>
      </c>
      <c r="K59" s="8"/>
      <c r="L59" s="8"/>
      <c r="M59" s="8"/>
    </row>
    <row r="60" ht="12.75" customHeight="1">
      <c r="A60" s="137"/>
      <c r="B60" s="138"/>
      <c r="C60" s="138"/>
      <c r="D60" s="138"/>
      <c r="E60" s="138"/>
      <c r="F60" s="138"/>
      <c r="G60" s="138"/>
      <c r="H60" s="138"/>
      <c r="I60" s="138"/>
      <c r="J60" s="139"/>
      <c r="K60" s="8"/>
      <c r="L60" s="8"/>
      <c r="M60" s="8"/>
    </row>
    <row r="61" ht="12.75" customHeight="1">
      <c r="A61" s="58" t="s">
        <v>90</v>
      </c>
      <c r="B61" s="140"/>
      <c r="C61" s="141"/>
      <c r="D61" s="141"/>
      <c r="E61" s="141"/>
      <c r="F61" s="141"/>
      <c r="G61" s="141"/>
      <c r="H61" s="141"/>
      <c r="I61" s="141"/>
      <c r="J61" s="142"/>
      <c r="K61" s="8"/>
      <c r="L61" s="8"/>
      <c r="M61" s="8"/>
    </row>
    <row r="62" ht="12.75" customHeight="1">
      <c r="A62" s="143" t="s">
        <v>91</v>
      </c>
      <c r="B62" s="144">
        <f t="shared" ref="B62:J62" si="49">B21+B11</f>
        <v>176970.85</v>
      </c>
      <c r="C62" s="144">
        <f t="shared" si="49"/>
        <v>169632.38</v>
      </c>
      <c r="D62" s="144">
        <f t="shared" si="49"/>
        <v>169632.38</v>
      </c>
      <c r="E62" s="145">
        <f t="shared" si="49"/>
        <v>1159429.56</v>
      </c>
      <c r="F62" s="146">
        <f t="shared" si="49"/>
        <v>187787.62</v>
      </c>
      <c r="G62" s="147">
        <f t="shared" si="49"/>
        <v>181066.41</v>
      </c>
      <c r="H62" s="147">
        <f t="shared" si="49"/>
        <v>190119.7305</v>
      </c>
      <c r="I62" s="147">
        <f t="shared" si="49"/>
        <v>199625.717</v>
      </c>
      <c r="J62" s="147">
        <f t="shared" si="49"/>
        <v>219153.1062</v>
      </c>
      <c r="K62" s="8"/>
      <c r="L62" s="8"/>
      <c r="M62" s="8"/>
    </row>
    <row r="63" ht="12.75" customHeight="1">
      <c r="A63" s="148" t="s">
        <v>92</v>
      </c>
      <c r="B63" s="132">
        <f t="shared" ref="B63:J63" si="50">B54+B39+B59</f>
        <v>110260.59</v>
      </c>
      <c r="C63" s="132">
        <f t="shared" si="50"/>
        <v>165303.27</v>
      </c>
      <c r="D63" s="132">
        <f t="shared" si="50"/>
        <v>166217.27</v>
      </c>
      <c r="E63" s="149">
        <f t="shared" si="50"/>
        <v>1156033.07</v>
      </c>
      <c r="F63" s="53">
        <f t="shared" si="50"/>
        <v>162657.2025</v>
      </c>
      <c r="G63" s="54">
        <f t="shared" si="50"/>
        <v>182644.4655</v>
      </c>
      <c r="H63" s="54">
        <f t="shared" si="50"/>
        <v>191776.6888</v>
      </c>
      <c r="I63" s="54">
        <f t="shared" si="50"/>
        <v>201365.5232</v>
      </c>
      <c r="J63" s="54">
        <f t="shared" si="50"/>
        <v>211433.7994</v>
      </c>
      <c r="K63" s="8"/>
      <c r="L63" s="8"/>
      <c r="M63" s="8"/>
    </row>
    <row r="64" ht="12.75" customHeight="1">
      <c r="A64" s="150"/>
      <c r="B64" s="150"/>
      <c r="C64" s="150"/>
      <c r="D64" s="150"/>
      <c r="E64" s="150"/>
      <c r="F64" s="150"/>
      <c r="G64" s="150"/>
      <c r="H64" s="150"/>
      <c r="I64" s="150"/>
      <c r="J64" s="150"/>
      <c r="K64" s="8"/>
      <c r="L64" s="8"/>
      <c r="M64" s="8"/>
    </row>
    <row r="65" ht="12.75" customHeight="1">
      <c r="A65" s="151" t="s">
        <v>93</v>
      </c>
      <c r="B65" s="59">
        <f t="shared" ref="B65:J65" si="51">B62-B63</f>
        <v>66710.26</v>
      </c>
      <c r="C65" s="59">
        <f t="shared" si="51"/>
        <v>4329.11</v>
      </c>
      <c r="D65" s="59">
        <f t="shared" si="51"/>
        <v>3415.11</v>
      </c>
      <c r="E65" s="52">
        <f t="shared" si="51"/>
        <v>3396.49</v>
      </c>
      <c r="F65" s="53">
        <f t="shared" si="51"/>
        <v>25130.4175</v>
      </c>
      <c r="G65" s="54">
        <f t="shared" si="51"/>
        <v>-1578.0555</v>
      </c>
      <c r="H65" s="54">
        <f t="shared" si="51"/>
        <v>-1656.958275</v>
      </c>
      <c r="I65" s="54">
        <f t="shared" si="51"/>
        <v>-1739.806189</v>
      </c>
      <c r="J65" s="54">
        <f t="shared" si="51"/>
        <v>7719.30686</v>
      </c>
      <c r="K65" s="8"/>
      <c r="L65" s="8"/>
      <c r="M65" s="8"/>
    </row>
    <row r="66" ht="12.75" customHeight="1">
      <c r="A66" s="99" t="s">
        <v>94</v>
      </c>
      <c r="B66" s="59">
        <f t="shared" ref="B66:D66" si="52">B65-B13</f>
        <v>20737.01</v>
      </c>
      <c r="C66" s="59">
        <f t="shared" si="52"/>
        <v>4329.11</v>
      </c>
      <c r="D66" s="59">
        <f t="shared" si="52"/>
        <v>3415.11</v>
      </c>
      <c r="E66" s="52"/>
      <c r="F66" s="53">
        <f>F13-F65</f>
        <v>10303.1425</v>
      </c>
      <c r="G66" s="54"/>
      <c r="H66" s="54"/>
      <c r="I66" s="54"/>
      <c r="J66" s="54"/>
      <c r="K66" s="8" t="s">
        <v>95</v>
      </c>
      <c r="L66" s="8"/>
      <c r="M66" s="8"/>
    </row>
    <row r="67" ht="12.75" customHeight="1">
      <c r="A67" s="152"/>
      <c r="B67" s="153"/>
      <c r="C67" s="153"/>
      <c r="D67" s="153"/>
      <c r="E67" s="2"/>
      <c r="F67" s="3"/>
      <c r="G67" s="4"/>
      <c r="H67" s="4"/>
      <c r="I67" s="4"/>
      <c r="J67" s="16"/>
      <c r="K67" s="8"/>
      <c r="L67" s="8"/>
      <c r="M67" s="8"/>
    </row>
    <row r="68" ht="15.75" customHeight="1">
      <c r="A68" s="154" t="s">
        <v>96</v>
      </c>
      <c r="B68" s="155">
        <v>95505.0</v>
      </c>
      <c r="C68" s="153"/>
      <c r="D68" s="153"/>
      <c r="E68" s="2"/>
      <c r="F68" s="3"/>
      <c r="G68" s="4"/>
      <c r="H68" s="4"/>
      <c r="I68" s="4"/>
      <c r="J68" s="16"/>
      <c r="K68" s="8"/>
      <c r="L68" s="8"/>
      <c r="M68" s="8"/>
    </row>
    <row r="69" ht="15.75" customHeight="1">
      <c r="A69" s="152"/>
      <c r="B69" s="153"/>
      <c r="C69" s="153"/>
      <c r="D69" s="153"/>
      <c r="E69" s="2"/>
      <c r="F69" s="3"/>
      <c r="G69" s="4"/>
      <c r="H69" s="4"/>
      <c r="I69" s="4"/>
      <c r="J69" s="16"/>
      <c r="K69" s="8"/>
      <c r="L69" s="8"/>
      <c r="M69" s="8"/>
    </row>
    <row r="70" ht="15.75" customHeight="1">
      <c r="A70" s="152"/>
      <c r="B70" s="153"/>
      <c r="C70" s="153"/>
      <c r="D70" s="153"/>
      <c r="E70" s="2"/>
      <c r="F70" s="3"/>
      <c r="G70" s="4"/>
      <c r="H70" s="4"/>
      <c r="I70" s="4"/>
      <c r="J70" s="16"/>
      <c r="K70" s="8"/>
      <c r="L70" s="8"/>
      <c r="M70" s="8"/>
    </row>
    <row r="71" ht="15.75" customHeight="1">
      <c r="A71" s="152"/>
      <c r="B71" s="153"/>
      <c r="C71" s="153"/>
      <c r="D71" s="153"/>
      <c r="E71" s="2"/>
      <c r="F71" s="3"/>
      <c r="G71" s="4"/>
      <c r="H71" s="4"/>
      <c r="I71" s="4"/>
      <c r="J71" s="16"/>
      <c r="K71" s="8"/>
      <c r="L71" s="8"/>
      <c r="M71" s="8"/>
    </row>
    <row r="72" ht="15.75" customHeight="1">
      <c r="A72" s="152"/>
      <c r="B72" s="153"/>
      <c r="C72" s="153"/>
      <c r="D72" s="153"/>
      <c r="E72" s="2"/>
      <c r="F72" s="3"/>
      <c r="G72" s="4"/>
      <c r="H72" s="4"/>
      <c r="I72" s="4"/>
      <c r="J72" s="16"/>
      <c r="K72" s="8"/>
      <c r="L72" s="8"/>
      <c r="M72" s="8"/>
    </row>
    <row r="73" ht="15.75" customHeight="1">
      <c r="A73" s="156"/>
      <c r="B73" s="153"/>
      <c r="C73" s="153"/>
      <c r="D73" s="153"/>
      <c r="E73" s="2"/>
      <c r="F73" s="3"/>
      <c r="G73" s="4"/>
      <c r="H73" s="4"/>
      <c r="I73" s="4"/>
      <c r="J73" s="16"/>
      <c r="K73" s="8"/>
      <c r="L73" s="8"/>
      <c r="M73" s="8"/>
    </row>
    <row r="74" ht="15.75" customHeight="1">
      <c r="A74" s="156"/>
      <c r="B74" s="153"/>
      <c r="C74" s="153"/>
      <c r="D74" s="153"/>
      <c r="E74" s="2"/>
      <c r="F74" s="3"/>
      <c r="G74" s="4"/>
      <c r="H74" s="4"/>
      <c r="I74" s="4"/>
      <c r="J74" s="16"/>
      <c r="K74" s="8"/>
      <c r="L74" s="8"/>
      <c r="M74" s="8"/>
    </row>
    <row r="75" ht="15.75" customHeight="1">
      <c r="A75" s="152"/>
      <c r="B75" s="153"/>
      <c r="C75" s="153"/>
      <c r="D75" s="153"/>
      <c r="E75" s="2"/>
      <c r="F75" s="3"/>
      <c r="G75" s="4"/>
      <c r="H75" s="4"/>
      <c r="I75" s="4"/>
      <c r="J75" s="16"/>
      <c r="K75" s="8"/>
      <c r="L75" s="8"/>
      <c r="M75" s="8"/>
    </row>
    <row r="76" ht="15.75" customHeight="1">
      <c r="A76" s="152"/>
      <c r="B76" s="153"/>
      <c r="C76" s="153"/>
      <c r="D76" s="153"/>
      <c r="E76" s="2"/>
      <c r="F76" s="3"/>
      <c r="G76" s="4"/>
      <c r="H76" s="4"/>
      <c r="I76" s="4"/>
      <c r="J76" s="16"/>
      <c r="K76" s="8"/>
      <c r="L76" s="8"/>
      <c r="M76" s="8"/>
    </row>
    <row r="77" ht="15.75" customHeight="1">
      <c r="A77" s="152"/>
      <c r="B77" s="153"/>
      <c r="C77" s="153"/>
      <c r="D77" s="153"/>
      <c r="E77" s="2"/>
      <c r="F77" s="3"/>
      <c r="G77" s="4"/>
      <c r="H77" s="4"/>
      <c r="I77" s="4"/>
      <c r="J77" s="16"/>
      <c r="K77" s="8"/>
      <c r="L77" s="8"/>
      <c r="M77" s="8"/>
    </row>
    <row r="78" ht="15.75" customHeight="1">
      <c r="A78" s="152"/>
      <c r="B78" s="153"/>
      <c r="C78" s="153"/>
      <c r="D78" s="153"/>
      <c r="E78" s="2"/>
      <c r="F78" s="3"/>
      <c r="G78" s="4"/>
      <c r="H78" s="4"/>
      <c r="I78" s="4"/>
      <c r="J78" s="16"/>
      <c r="K78" s="8"/>
      <c r="L78" s="8"/>
      <c r="M78" s="8"/>
    </row>
    <row r="79" ht="15.75" customHeight="1">
      <c r="A79" s="152"/>
      <c r="B79" s="153"/>
      <c r="C79" s="153"/>
      <c r="D79" s="153"/>
      <c r="E79" s="2"/>
      <c r="F79" s="3"/>
      <c r="G79" s="4"/>
      <c r="H79" s="4"/>
      <c r="I79" s="4"/>
      <c r="J79" s="16"/>
      <c r="K79" s="8"/>
      <c r="L79" s="8"/>
      <c r="M79" s="8"/>
    </row>
    <row r="80" ht="15.75" customHeight="1">
      <c r="A80" s="152"/>
      <c r="B80" s="153"/>
      <c r="C80" s="153"/>
      <c r="D80" s="153"/>
      <c r="E80" s="2"/>
      <c r="F80" s="3"/>
      <c r="G80" s="4"/>
      <c r="H80" s="4"/>
      <c r="I80" s="4"/>
      <c r="J80" s="16"/>
      <c r="K80" s="8"/>
      <c r="L80" s="8"/>
      <c r="M80" s="8"/>
    </row>
    <row r="81" ht="15.75" customHeight="1">
      <c r="A81" s="152"/>
      <c r="B81" s="153"/>
      <c r="C81" s="153"/>
      <c r="D81" s="153"/>
      <c r="E81" s="2"/>
      <c r="F81" s="3"/>
      <c r="G81" s="4"/>
      <c r="H81" s="4"/>
      <c r="I81" s="4"/>
      <c r="J81" s="16"/>
      <c r="K81" s="8"/>
      <c r="L81" s="8"/>
      <c r="M81" s="8"/>
    </row>
    <row r="82" ht="15.75" customHeight="1">
      <c r="A82" s="152"/>
      <c r="B82" s="153"/>
      <c r="C82" s="153"/>
      <c r="D82" s="153"/>
      <c r="E82" s="2"/>
      <c r="F82" s="3"/>
      <c r="G82" s="4"/>
      <c r="H82" s="4"/>
      <c r="I82" s="4"/>
      <c r="J82" s="16"/>
      <c r="K82" s="8"/>
      <c r="L82" s="8"/>
      <c r="M82" s="8"/>
    </row>
    <row r="83" ht="15.75" customHeight="1">
      <c r="A83" s="152"/>
      <c r="B83" s="153"/>
      <c r="C83" s="153"/>
      <c r="D83" s="153"/>
      <c r="E83" s="2"/>
      <c r="F83" s="3"/>
      <c r="G83" s="4"/>
      <c r="H83" s="4"/>
      <c r="I83" s="4"/>
      <c r="J83" s="16"/>
      <c r="K83" s="8"/>
      <c r="L83" s="8"/>
      <c r="M83" s="8"/>
    </row>
    <row r="84" ht="15.75" customHeight="1">
      <c r="A84" s="152"/>
      <c r="B84" s="153"/>
      <c r="C84" s="153"/>
      <c r="D84" s="153"/>
      <c r="E84" s="2"/>
      <c r="F84" s="3"/>
      <c r="G84" s="4"/>
      <c r="H84" s="4"/>
      <c r="I84" s="4"/>
      <c r="J84" s="16"/>
      <c r="K84" s="8"/>
      <c r="L84" s="8"/>
      <c r="M84" s="8"/>
    </row>
    <row r="85" ht="15.75" customHeight="1">
      <c r="A85" s="152"/>
      <c r="B85" s="153"/>
      <c r="C85" s="153"/>
      <c r="D85" s="153"/>
      <c r="E85" s="2"/>
      <c r="F85" s="3"/>
      <c r="G85" s="4"/>
      <c r="H85" s="4"/>
      <c r="I85" s="4"/>
      <c r="J85" s="16"/>
      <c r="K85" s="8"/>
      <c r="L85" s="8"/>
      <c r="M85" s="8"/>
    </row>
    <row r="86" ht="15.75" customHeight="1">
      <c r="A86" s="152"/>
      <c r="B86" s="153"/>
      <c r="C86" s="153"/>
      <c r="D86" s="153"/>
      <c r="E86" s="2"/>
      <c r="F86" s="3"/>
      <c r="G86" s="4"/>
      <c r="H86" s="4"/>
      <c r="I86" s="4"/>
      <c r="J86" s="16"/>
      <c r="K86" s="8"/>
      <c r="L86" s="8"/>
      <c r="M86" s="8"/>
    </row>
    <row r="87" ht="15.75" customHeight="1">
      <c r="A87" s="152"/>
      <c r="B87" s="153"/>
      <c r="C87" s="153"/>
      <c r="D87" s="153"/>
      <c r="E87" s="2"/>
      <c r="F87" s="3"/>
      <c r="G87" s="4"/>
      <c r="H87" s="4"/>
      <c r="I87" s="4"/>
      <c r="J87" s="16"/>
      <c r="K87" s="8"/>
      <c r="L87" s="8"/>
      <c r="M87" s="8"/>
    </row>
    <row r="88" ht="15.75" customHeight="1">
      <c r="A88" s="152"/>
      <c r="B88" s="153"/>
      <c r="C88" s="153"/>
      <c r="D88" s="153"/>
      <c r="E88" s="2"/>
      <c r="F88" s="3"/>
      <c r="G88" s="4"/>
      <c r="H88" s="4"/>
      <c r="I88" s="4"/>
      <c r="J88" s="16"/>
      <c r="K88" s="8"/>
      <c r="L88" s="8"/>
      <c r="M88" s="8"/>
    </row>
    <row r="89" ht="15.75" customHeight="1">
      <c r="A89" s="152"/>
      <c r="B89" s="153"/>
      <c r="C89" s="153"/>
      <c r="D89" s="153"/>
      <c r="E89" s="2"/>
      <c r="F89" s="3"/>
      <c r="G89" s="4"/>
      <c r="H89" s="4"/>
      <c r="I89" s="4"/>
      <c r="J89" s="16"/>
      <c r="K89" s="8"/>
      <c r="L89" s="8"/>
      <c r="M89" s="8"/>
    </row>
    <row r="90" ht="15.75" customHeight="1">
      <c r="A90" s="152"/>
      <c r="B90" s="153"/>
      <c r="C90" s="153"/>
      <c r="D90" s="153"/>
      <c r="E90" s="2"/>
      <c r="F90" s="3"/>
      <c r="G90" s="4"/>
      <c r="H90" s="4"/>
      <c r="I90" s="4"/>
      <c r="J90" s="16"/>
      <c r="K90" s="8"/>
      <c r="L90" s="8"/>
      <c r="M90" s="8"/>
    </row>
    <row r="91" ht="15.75" customHeight="1">
      <c r="A91" s="152"/>
      <c r="B91" s="153"/>
      <c r="C91" s="153"/>
      <c r="D91" s="153"/>
      <c r="E91" s="2"/>
      <c r="F91" s="3"/>
      <c r="G91" s="4"/>
      <c r="H91" s="4"/>
      <c r="I91" s="4"/>
      <c r="J91" s="16"/>
      <c r="K91" s="8"/>
      <c r="L91" s="8"/>
      <c r="M91" s="8"/>
    </row>
    <row r="92" ht="15.75" customHeight="1">
      <c r="A92" s="152"/>
      <c r="B92" s="153"/>
      <c r="C92" s="153"/>
      <c r="D92" s="153"/>
      <c r="E92" s="2"/>
      <c r="F92" s="3"/>
      <c r="G92" s="4"/>
      <c r="H92" s="4"/>
      <c r="I92" s="4"/>
      <c r="J92" s="16"/>
      <c r="K92" s="8"/>
      <c r="L92" s="8"/>
      <c r="M92" s="8"/>
    </row>
    <row r="93" ht="15.75" customHeight="1">
      <c r="A93" s="152"/>
      <c r="B93" s="153"/>
      <c r="C93" s="153"/>
      <c r="D93" s="153"/>
      <c r="E93" s="2"/>
      <c r="F93" s="3"/>
      <c r="G93" s="4"/>
      <c r="H93" s="4"/>
      <c r="I93" s="4"/>
      <c r="J93" s="16"/>
      <c r="K93" s="8"/>
      <c r="L93" s="8"/>
      <c r="M93" s="8"/>
    </row>
    <row r="94" ht="15.75" customHeight="1">
      <c r="A94" s="152"/>
      <c r="B94" s="153"/>
      <c r="C94" s="153"/>
      <c r="D94" s="153"/>
      <c r="E94" s="2"/>
      <c r="F94" s="3"/>
      <c r="G94" s="4"/>
      <c r="H94" s="4"/>
      <c r="I94" s="4"/>
      <c r="J94" s="16"/>
      <c r="K94" s="8"/>
      <c r="L94" s="8"/>
      <c r="M94" s="8"/>
    </row>
    <row r="95" ht="15.75" customHeight="1">
      <c r="A95" s="152"/>
      <c r="B95" s="153"/>
      <c r="C95" s="153"/>
      <c r="D95" s="153"/>
      <c r="E95" s="2"/>
      <c r="F95" s="3"/>
      <c r="G95" s="4"/>
      <c r="H95" s="4"/>
      <c r="I95" s="4"/>
      <c r="J95" s="16"/>
      <c r="K95" s="8"/>
      <c r="L95" s="8"/>
      <c r="M95" s="8"/>
    </row>
    <row r="96" ht="15.75" customHeight="1">
      <c r="A96" s="152"/>
      <c r="B96" s="153"/>
      <c r="C96" s="153"/>
      <c r="D96" s="153"/>
      <c r="E96" s="2"/>
      <c r="F96" s="3"/>
      <c r="G96" s="4"/>
      <c r="H96" s="4"/>
      <c r="I96" s="4"/>
      <c r="J96" s="16"/>
      <c r="K96" s="8"/>
      <c r="L96" s="8"/>
      <c r="M96" s="8"/>
    </row>
    <row r="97" ht="15.75" customHeight="1">
      <c r="A97" s="152"/>
      <c r="B97" s="153"/>
      <c r="C97" s="153"/>
      <c r="D97" s="153"/>
      <c r="E97" s="2"/>
      <c r="F97" s="3"/>
      <c r="G97" s="4"/>
      <c r="H97" s="4"/>
      <c r="I97" s="4"/>
      <c r="J97" s="16"/>
      <c r="K97" s="8"/>
      <c r="L97" s="8"/>
      <c r="M97" s="8"/>
    </row>
    <row r="98" ht="15.75" customHeight="1">
      <c r="A98" s="152"/>
      <c r="B98" s="153"/>
      <c r="C98" s="153"/>
      <c r="D98" s="153"/>
      <c r="E98" s="2"/>
      <c r="F98" s="3"/>
      <c r="G98" s="4"/>
      <c r="H98" s="4"/>
      <c r="I98" s="4"/>
      <c r="J98" s="16"/>
      <c r="K98" s="8"/>
      <c r="L98" s="8"/>
      <c r="M98" s="8"/>
    </row>
    <row r="99" ht="15.75" customHeight="1">
      <c r="A99" s="152"/>
      <c r="B99" s="153"/>
      <c r="C99" s="153"/>
      <c r="D99" s="153"/>
      <c r="E99" s="2"/>
      <c r="F99" s="3"/>
      <c r="G99" s="4"/>
      <c r="H99" s="4"/>
      <c r="I99" s="4"/>
      <c r="J99" s="16"/>
      <c r="K99" s="8"/>
      <c r="L99" s="8"/>
      <c r="M99" s="8"/>
    </row>
    <row r="100" ht="15.75" customHeight="1">
      <c r="A100" s="152"/>
      <c r="B100" s="153"/>
      <c r="C100" s="153"/>
      <c r="D100" s="153"/>
      <c r="E100" s="2"/>
      <c r="F100" s="3"/>
      <c r="G100" s="4"/>
      <c r="H100" s="4"/>
      <c r="I100" s="4"/>
      <c r="J100" s="16"/>
      <c r="K100" s="8"/>
      <c r="L100" s="8"/>
      <c r="M100" s="8"/>
    </row>
    <row r="101" ht="15.75" customHeight="1">
      <c r="A101" s="152"/>
      <c r="B101" s="153"/>
      <c r="C101" s="153"/>
      <c r="D101" s="153"/>
      <c r="E101" s="2"/>
      <c r="F101" s="3"/>
      <c r="G101" s="4"/>
      <c r="H101" s="4"/>
      <c r="I101" s="4"/>
      <c r="J101" s="16"/>
      <c r="K101" s="8"/>
      <c r="L101" s="8"/>
      <c r="M101" s="8"/>
    </row>
    <row r="102" ht="15.75" customHeight="1">
      <c r="A102" s="152"/>
      <c r="B102" s="153"/>
      <c r="C102" s="153"/>
      <c r="D102" s="153"/>
      <c r="E102" s="2"/>
      <c r="F102" s="3"/>
      <c r="G102" s="4"/>
      <c r="H102" s="4"/>
      <c r="I102" s="4"/>
      <c r="J102" s="16"/>
      <c r="K102" s="8"/>
      <c r="L102" s="8"/>
      <c r="M102" s="8"/>
    </row>
    <row r="103" ht="15.75" customHeight="1">
      <c r="A103" s="152"/>
      <c r="B103" s="153"/>
      <c r="C103" s="153"/>
      <c r="D103" s="153"/>
      <c r="E103" s="2"/>
      <c r="F103" s="3"/>
      <c r="G103" s="4"/>
      <c r="H103" s="4"/>
      <c r="I103" s="4"/>
      <c r="J103" s="16"/>
      <c r="K103" s="8"/>
      <c r="L103" s="8"/>
      <c r="M103" s="8"/>
    </row>
    <row r="104" ht="15.75" customHeight="1">
      <c r="A104" s="152"/>
      <c r="B104" s="153"/>
      <c r="C104" s="153"/>
      <c r="D104" s="153"/>
      <c r="E104" s="2"/>
      <c r="F104" s="3"/>
      <c r="G104" s="4"/>
      <c r="H104" s="4"/>
      <c r="I104" s="4"/>
      <c r="J104" s="16"/>
      <c r="K104" s="8"/>
      <c r="L104" s="8"/>
      <c r="M104" s="8"/>
    </row>
    <row r="105" ht="15.75" customHeight="1">
      <c r="A105" s="152"/>
      <c r="B105" s="153"/>
      <c r="C105" s="153"/>
      <c r="D105" s="153"/>
      <c r="E105" s="2"/>
      <c r="F105" s="3"/>
      <c r="G105" s="4"/>
      <c r="H105" s="4"/>
      <c r="I105" s="4"/>
      <c r="J105" s="16"/>
      <c r="K105" s="8"/>
      <c r="L105" s="8"/>
      <c r="M105" s="8"/>
    </row>
    <row r="106" ht="15.75" customHeight="1">
      <c r="A106" s="152"/>
      <c r="B106" s="153"/>
      <c r="C106" s="153"/>
      <c r="D106" s="153"/>
      <c r="E106" s="2"/>
      <c r="F106" s="3"/>
      <c r="G106" s="4"/>
      <c r="H106" s="4"/>
      <c r="I106" s="4"/>
      <c r="J106" s="16"/>
      <c r="K106" s="8"/>
      <c r="L106" s="8"/>
      <c r="M106" s="8"/>
    </row>
    <row r="107" ht="15.75" customHeight="1">
      <c r="A107" s="152"/>
      <c r="B107" s="153"/>
      <c r="C107" s="153"/>
      <c r="D107" s="153"/>
      <c r="E107" s="2"/>
      <c r="F107" s="3"/>
      <c r="G107" s="4"/>
      <c r="H107" s="4"/>
      <c r="I107" s="4"/>
      <c r="J107" s="16"/>
      <c r="K107" s="8"/>
      <c r="L107" s="8"/>
      <c r="M107" s="8"/>
    </row>
    <row r="108" ht="15.75" customHeight="1">
      <c r="A108" s="152"/>
      <c r="B108" s="153"/>
      <c r="C108" s="153"/>
      <c r="D108" s="153"/>
      <c r="E108" s="2"/>
      <c r="F108" s="3"/>
      <c r="G108" s="4"/>
      <c r="H108" s="4"/>
      <c r="I108" s="4"/>
      <c r="J108" s="16"/>
      <c r="K108" s="8"/>
      <c r="L108" s="8"/>
      <c r="M108" s="8"/>
    </row>
    <row r="109" ht="15.75" customHeight="1">
      <c r="A109" s="152"/>
      <c r="B109" s="153"/>
      <c r="C109" s="153"/>
      <c r="D109" s="153"/>
      <c r="E109" s="2"/>
      <c r="F109" s="3"/>
      <c r="G109" s="4"/>
      <c r="H109" s="4"/>
      <c r="I109" s="4"/>
      <c r="J109" s="16"/>
      <c r="K109" s="8"/>
      <c r="L109" s="8"/>
      <c r="M109" s="8"/>
    </row>
    <row r="110" ht="15.75" customHeight="1">
      <c r="A110" s="152"/>
      <c r="B110" s="153"/>
      <c r="C110" s="153"/>
      <c r="D110" s="153"/>
      <c r="E110" s="2"/>
      <c r="F110" s="3"/>
      <c r="G110" s="4"/>
      <c r="H110" s="4"/>
      <c r="I110" s="4"/>
      <c r="J110" s="16"/>
      <c r="K110" s="8"/>
      <c r="L110" s="8"/>
      <c r="M110" s="8"/>
    </row>
    <row r="111" ht="15.75" customHeight="1">
      <c r="A111" s="152"/>
      <c r="B111" s="153"/>
      <c r="C111" s="153"/>
      <c r="D111" s="153"/>
      <c r="E111" s="2"/>
      <c r="F111" s="3"/>
      <c r="G111" s="4"/>
      <c r="H111" s="4"/>
      <c r="I111" s="4"/>
      <c r="J111" s="16"/>
      <c r="K111" s="8"/>
      <c r="L111" s="8"/>
      <c r="M111" s="8"/>
    </row>
    <row r="112" ht="15.75" customHeight="1">
      <c r="A112" s="152"/>
      <c r="B112" s="153"/>
      <c r="C112" s="153"/>
      <c r="D112" s="153"/>
      <c r="E112" s="2"/>
      <c r="F112" s="3"/>
      <c r="G112" s="4"/>
      <c r="H112" s="4"/>
      <c r="I112" s="4"/>
      <c r="J112" s="16"/>
      <c r="K112" s="8"/>
      <c r="L112" s="8"/>
      <c r="M112" s="8"/>
    </row>
    <row r="113" ht="15.75" customHeight="1">
      <c r="A113" s="152"/>
      <c r="B113" s="153"/>
      <c r="C113" s="153"/>
      <c r="D113" s="153"/>
      <c r="E113" s="2"/>
      <c r="F113" s="3"/>
      <c r="G113" s="4"/>
      <c r="H113" s="4"/>
      <c r="I113" s="4"/>
      <c r="J113" s="16"/>
      <c r="K113" s="8"/>
      <c r="L113" s="8"/>
      <c r="M113" s="8"/>
    </row>
    <row r="114" ht="15.75" customHeight="1">
      <c r="A114" s="152"/>
      <c r="B114" s="153"/>
      <c r="C114" s="153"/>
      <c r="D114" s="153"/>
      <c r="E114" s="2"/>
      <c r="F114" s="3"/>
      <c r="G114" s="4"/>
      <c r="H114" s="4"/>
      <c r="I114" s="4"/>
      <c r="J114" s="16"/>
      <c r="K114" s="8"/>
      <c r="L114" s="8"/>
      <c r="M114" s="8"/>
    </row>
    <row r="115" ht="15.75" customHeight="1">
      <c r="A115" s="152"/>
      <c r="B115" s="153"/>
      <c r="C115" s="153"/>
      <c r="D115" s="153"/>
      <c r="E115" s="2"/>
      <c r="F115" s="3"/>
      <c r="G115" s="4"/>
      <c r="H115" s="4"/>
      <c r="I115" s="4"/>
      <c r="J115" s="16"/>
      <c r="K115" s="8"/>
      <c r="L115" s="8"/>
      <c r="M115" s="8"/>
    </row>
    <row r="116" ht="15.75" customHeight="1">
      <c r="A116" s="152"/>
      <c r="B116" s="153"/>
      <c r="C116" s="153"/>
      <c r="D116" s="153"/>
      <c r="E116" s="2"/>
      <c r="F116" s="3"/>
      <c r="G116" s="4"/>
      <c r="H116" s="4"/>
      <c r="I116" s="4"/>
      <c r="J116" s="16"/>
      <c r="K116" s="8"/>
      <c r="L116" s="8"/>
      <c r="M116" s="8"/>
    </row>
    <row r="117" ht="15.75" customHeight="1">
      <c r="A117" s="152"/>
      <c r="B117" s="153"/>
      <c r="C117" s="153"/>
      <c r="D117" s="153"/>
      <c r="E117" s="2"/>
      <c r="F117" s="3"/>
      <c r="G117" s="4"/>
      <c r="H117" s="4"/>
      <c r="I117" s="4"/>
      <c r="J117" s="16"/>
      <c r="K117" s="8"/>
      <c r="L117" s="8"/>
      <c r="M117" s="8"/>
    </row>
    <row r="118" ht="15.75" customHeight="1">
      <c r="A118" s="152"/>
      <c r="B118" s="153"/>
      <c r="C118" s="153"/>
      <c r="D118" s="153"/>
      <c r="E118" s="2"/>
      <c r="F118" s="3"/>
      <c r="G118" s="4"/>
      <c r="H118" s="4"/>
      <c r="I118" s="4"/>
      <c r="J118" s="16"/>
      <c r="K118" s="8"/>
      <c r="L118" s="8"/>
      <c r="M118" s="8"/>
    </row>
    <row r="119" ht="15.75" customHeight="1">
      <c r="A119" s="152"/>
      <c r="B119" s="153"/>
      <c r="C119" s="153"/>
      <c r="D119" s="153"/>
      <c r="E119" s="2"/>
      <c r="F119" s="3"/>
      <c r="G119" s="4"/>
      <c r="H119" s="4"/>
      <c r="I119" s="4"/>
      <c r="J119" s="16"/>
      <c r="K119" s="8"/>
      <c r="L119" s="8"/>
      <c r="M119" s="8"/>
    </row>
    <row r="120" ht="15.75" customHeight="1">
      <c r="A120" s="152"/>
      <c r="B120" s="153"/>
      <c r="C120" s="153"/>
      <c r="D120" s="153"/>
      <c r="E120" s="2"/>
      <c r="F120" s="3"/>
      <c r="G120" s="4"/>
      <c r="H120" s="4"/>
      <c r="I120" s="4"/>
      <c r="J120" s="16"/>
      <c r="K120" s="8"/>
      <c r="L120" s="8"/>
      <c r="M120" s="8"/>
    </row>
    <row r="121" ht="15.75" customHeight="1">
      <c r="A121" s="152"/>
      <c r="B121" s="153"/>
      <c r="C121" s="153"/>
      <c r="D121" s="153"/>
      <c r="E121" s="2"/>
      <c r="F121" s="3"/>
      <c r="G121" s="4"/>
      <c r="H121" s="4"/>
      <c r="I121" s="4"/>
      <c r="J121" s="16"/>
      <c r="K121" s="8"/>
      <c r="L121" s="8"/>
      <c r="M121" s="8"/>
    </row>
    <row r="122" ht="15.75" customHeight="1">
      <c r="A122" s="152"/>
      <c r="B122" s="153"/>
      <c r="C122" s="153"/>
      <c r="D122" s="153"/>
      <c r="E122" s="2"/>
      <c r="F122" s="3"/>
      <c r="G122" s="4"/>
      <c r="H122" s="4"/>
      <c r="I122" s="4"/>
      <c r="J122" s="16"/>
      <c r="K122" s="8"/>
      <c r="L122" s="8"/>
      <c r="M122" s="8"/>
    </row>
    <row r="123" ht="15.75" customHeight="1">
      <c r="A123" s="152"/>
      <c r="B123" s="153"/>
      <c r="C123" s="153"/>
      <c r="D123" s="153"/>
      <c r="E123" s="2"/>
      <c r="F123" s="3"/>
      <c r="G123" s="4"/>
      <c r="H123" s="4"/>
      <c r="I123" s="4"/>
      <c r="J123" s="16"/>
      <c r="K123" s="8"/>
      <c r="L123" s="8"/>
      <c r="M123" s="8"/>
    </row>
    <row r="124" ht="15.75" customHeight="1">
      <c r="A124" s="152"/>
      <c r="B124" s="153"/>
      <c r="C124" s="153"/>
      <c r="D124" s="153"/>
      <c r="E124" s="2"/>
      <c r="F124" s="3"/>
      <c r="G124" s="4"/>
      <c r="H124" s="4"/>
      <c r="I124" s="4"/>
      <c r="J124" s="16"/>
      <c r="K124" s="8"/>
      <c r="L124" s="8"/>
      <c r="M124" s="8"/>
    </row>
    <row r="125" ht="15.75" customHeight="1">
      <c r="A125" s="152"/>
      <c r="B125" s="153"/>
      <c r="C125" s="153"/>
      <c r="D125" s="153"/>
      <c r="E125" s="2"/>
      <c r="F125" s="3"/>
      <c r="G125" s="4"/>
      <c r="H125" s="4"/>
      <c r="I125" s="4"/>
      <c r="J125" s="16"/>
      <c r="K125" s="8"/>
      <c r="L125" s="8"/>
      <c r="M125" s="8"/>
    </row>
    <row r="126" ht="15.75" customHeight="1">
      <c r="A126" s="152"/>
      <c r="B126" s="153"/>
      <c r="C126" s="153"/>
      <c r="D126" s="153"/>
      <c r="E126" s="2"/>
      <c r="F126" s="3"/>
      <c r="G126" s="4"/>
      <c r="H126" s="4"/>
      <c r="I126" s="4"/>
      <c r="J126" s="16"/>
      <c r="K126" s="8"/>
      <c r="L126" s="8"/>
      <c r="M126" s="8"/>
    </row>
    <row r="127" ht="15.75" customHeight="1">
      <c r="A127" s="152"/>
      <c r="B127" s="153"/>
      <c r="C127" s="153"/>
      <c r="D127" s="153"/>
      <c r="E127" s="2"/>
      <c r="F127" s="3"/>
      <c r="G127" s="4"/>
      <c r="H127" s="4"/>
      <c r="I127" s="4"/>
      <c r="J127" s="16"/>
      <c r="K127" s="8"/>
      <c r="L127" s="8"/>
      <c r="M127" s="8"/>
    </row>
    <row r="128" ht="15.75" customHeight="1">
      <c r="A128" s="152"/>
      <c r="B128" s="153"/>
      <c r="C128" s="153"/>
      <c r="D128" s="153"/>
      <c r="E128" s="2"/>
      <c r="F128" s="3"/>
      <c r="G128" s="4"/>
      <c r="H128" s="4"/>
      <c r="I128" s="4"/>
      <c r="J128" s="16"/>
      <c r="K128" s="8"/>
      <c r="L128" s="8"/>
      <c r="M128" s="8"/>
    </row>
    <row r="129" ht="15.75" customHeight="1">
      <c r="A129" s="152"/>
      <c r="B129" s="153"/>
      <c r="C129" s="153"/>
      <c r="D129" s="153"/>
      <c r="E129" s="2"/>
      <c r="F129" s="3"/>
      <c r="G129" s="4"/>
      <c r="H129" s="4"/>
      <c r="I129" s="4"/>
      <c r="J129" s="16"/>
      <c r="K129" s="8"/>
      <c r="L129" s="8"/>
      <c r="M129" s="8"/>
    </row>
    <row r="130" ht="15.75" customHeight="1">
      <c r="A130" s="152"/>
      <c r="B130" s="153"/>
      <c r="C130" s="153"/>
      <c r="D130" s="153"/>
      <c r="E130" s="2"/>
      <c r="F130" s="3"/>
      <c r="G130" s="4"/>
      <c r="H130" s="4"/>
      <c r="I130" s="4"/>
      <c r="J130" s="16"/>
      <c r="K130" s="8"/>
      <c r="L130" s="8"/>
      <c r="M130" s="8"/>
    </row>
    <row r="131" ht="15.75" customHeight="1">
      <c r="A131" s="152"/>
      <c r="B131" s="153"/>
      <c r="C131" s="153"/>
      <c r="D131" s="153"/>
      <c r="E131" s="2"/>
      <c r="F131" s="3"/>
      <c r="G131" s="4"/>
      <c r="H131" s="4"/>
      <c r="I131" s="4"/>
      <c r="J131" s="16"/>
      <c r="K131" s="8"/>
      <c r="L131" s="8"/>
      <c r="M131" s="8"/>
    </row>
    <row r="132" ht="15.75" customHeight="1">
      <c r="A132" s="152"/>
      <c r="B132" s="153"/>
      <c r="C132" s="153"/>
      <c r="D132" s="153"/>
      <c r="E132" s="2"/>
      <c r="F132" s="3"/>
      <c r="G132" s="4"/>
      <c r="H132" s="4"/>
      <c r="I132" s="4"/>
      <c r="J132" s="16"/>
      <c r="K132" s="8"/>
      <c r="L132" s="8"/>
      <c r="M132" s="8"/>
    </row>
    <row r="133" ht="15.75" customHeight="1">
      <c r="A133" s="152"/>
      <c r="B133" s="153"/>
      <c r="C133" s="153"/>
      <c r="D133" s="153"/>
      <c r="E133" s="2"/>
      <c r="F133" s="3"/>
      <c r="G133" s="4"/>
      <c r="H133" s="4"/>
      <c r="I133" s="4"/>
      <c r="J133" s="16"/>
      <c r="K133" s="8"/>
      <c r="L133" s="8"/>
      <c r="M133" s="8"/>
    </row>
    <row r="134" ht="15.75" customHeight="1">
      <c r="A134" s="152"/>
      <c r="B134" s="153"/>
      <c r="C134" s="153"/>
      <c r="D134" s="153"/>
      <c r="E134" s="2"/>
      <c r="F134" s="3"/>
      <c r="G134" s="4"/>
      <c r="H134" s="4"/>
      <c r="I134" s="4"/>
      <c r="J134" s="16"/>
      <c r="K134" s="8"/>
      <c r="L134" s="8"/>
      <c r="M134" s="8"/>
    </row>
    <row r="135" ht="15.75" customHeight="1">
      <c r="A135" s="152"/>
      <c r="B135" s="153"/>
      <c r="C135" s="153"/>
      <c r="D135" s="153"/>
      <c r="E135" s="2"/>
      <c r="F135" s="3"/>
      <c r="G135" s="4"/>
      <c r="H135" s="4"/>
      <c r="I135" s="4"/>
      <c r="J135" s="16"/>
      <c r="K135" s="8"/>
      <c r="L135" s="8"/>
      <c r="M135" s="8"/>
    </row>
    <row r="136" ht="15.75" customHeight="1">
      <c r="A136" s="152"/>
      <c r="B136" s="153"/>
      <c r="C136" s="153"/>
      <c r="D136" s="153"/>
      <c r="E136" s="2"/>
      <c r="F136" s="3"/>
      <c r="G136" s="4"/>
      <c r="H136" s="4"/>
      <c r="I136" s="4"/>
      <c r="J136" s="16"/>
      <c r="K136" s="8"/>
      <c r="L136" s="8"/>
      <c r="M136" s="8"/>
    </row>
    <row r="137" ht="15.75" customHeight="1">
      <c r="A137" s="152"/>
      <c r="B137" s="153"/>
      <c r="C137" s="153"/>
      <c r="D137" s="153"/>
      <c r="E137" s="2"/>
      <c r="F137" s="3"/>
      <c r="G137" s="4"/>
      <c r="H137" s="4"/>
      <c r="I137" s="4"/>
      <c r="J137" s="16"/>
      <c r="K137" s="8"/>
      <c r="L137" s="8"/>
      <c r="M137" s="8"/>
    </row>
    <row r="138" ht="15.75" customHeight="1">
      <c r="A138" s="152"/>
      <c r="B138" s="153"/>
      <c r="C138" s="153"/>
      <c r="D138" s="153"/>
      <c r="E138" s="2"/>
      <c r="F138" s="3"/>
      <c r="G138" s="4"/>
      <c r="H138" s="4"/>
      <c r="I138" s="4"/>
      <c r="J138" s="16"/>
      <c r="K138" s="8"/>
      <c r="L138" s="8"/>
      <c r="M138" s="8"/>
    </row>
    <row r="139" ht="15.75" customHeight="1">
      <c r="A139" s="152"/>
      <c r="B139" s="153"/>
      <c r="C139" s="153"/>
      <c r="D139" s="153"/>
      <c r="E139" s="2"/>
      <c r="F139" s="3"/>
      <c r="G139" s="4"/>
      <c r="H139" s="4"/>
      <c r="I139" s="4"/>
      <c r="J139" s="16"/>
      <c r="K139" s="8"/>
      <c r="L139" s="8"/>
      <c r="M139" s="8"/>
    </row>
    <row r="140" ht="15.75" customHeight="1">
      <c r="A140" s="152"/>
      <c r="B140" s="153"/>
      <c r="C140" s="153"/>
      <c r="D140" s="153"/>
      <c r="E140" s="2"/>
      <c r="F140" s="3"/>
      <c r="G140" s="4"/>
      <c r="H140" s="4"/>
      <c r="I140" s="4"/>
      <c r="J140" s="16"/>
      <c r="K140" s="8"/>
      <c r="L140" s="8"/>
      <c r="M140" s="8"/>
    </row>
    <row r="141" ht="15.75" customHeight="1">
      <c r="A141" s="152"/>
      <c r="B141" s="153"/>
      <c r="C141" s="153"/>
      <c r="D141" s="153"/>
      <c r="E141" s="2"/>
      <c r="F141" s="3"/>
      <c r="G141" s="4"/>
      <c r="H141" s="4"/>
      <c r="I141" s="4"/>
      <c r="J141" s="16"/>
      <c r="K141" s="8"/>
      <c r="L141" s="8"/>
      <c r="M141" s="8"/>
    </row>
    <row r="142" ht="15.75" customHeight="1">
      <c r="A142" s="152"/>
      <c r="B142" s="153"/>
      <c r="C142" s="153"/>
      <c r="D142" s="153"/>
      <c r="E142" s="2"/>
      <c r="F142" s="3"/>
      <c r="G142" s="4"/>
      <c r="H142" s="4"/>
      <c r="I142" s="4"/>
      <c r="J142" s="16"/>
      <c r="K142" s="8"/>
      <c r="L142" s="8"/>
      <c r="M142" s="8"/>
    </row>
    <row r="143" ht="15.75" customHeight="1">
      <c r="A143" s="152"/>
      <c r="B143" s="153"/>
      <c r="C143" s="153"/>
      <c r="D143" s="153"/>
      <c r="E143" s="2"/>
      <c r="F143" s="3"/>
      <c r="G143" s="4"/>
      <c r="H143" s="4"/>
      <c r="I143" s="4"/>
      <c r="J143" s="16"/>
      <c r="K143" s="8"/>
      <c r="L143" s="8"/>
      <c r="M143" s="8"/>
    </row>
    <row r="144" ht="15.75" customHeight="1">
      <c r="A144" s="152"/>
      <c r="B144" s="153"/>
      <c r="C144" s="153"/>
      <c r="D144" s="153"/>
      <c r="E144" s="2"/>
      <c r="F144" s="3"/>
      <c r="G144" s="4"/>
      <c r="H144" s="4"/>
      <c r="I144" s="4"/>
      <c r="J144" s="16"/>
      <c r="K144" s="8"/>
      <c r="L144" s="8"/>
      <c r="M144" s="8"/>
    </row>
    <row r="145" ht="15.75" customHeight="1">
      <c r="A145" s="152"/>
      <c r="B145" s="153"/>
      <c r="C145" s="153"/>
      <c r="D145" s="153"/>
      <c r="E145" s="2"/>
      <c r="F145" s="3"/>
      <c r="G145" s="4"/>
      <c r="H145" s="4"/>
      <c r="I145" s="4"/>
      <c r="J145" s="16"/>
      <c r="K145" s="8"/>
      <c r="L145" s="8"/>
      <c r="M145" s="8"/>
    </row>
    <row r="146" ht="15.75" customHeight="1">
      <c r="A146" s="152"/>
      <c r="B146" s="153"/>
      <c r="C146" s="153"/>
      <c r="D146" s="153"/>
      <c r="E146" s="2"/>
      <c r="F146" s="3"/>
      <c r="G146" s="4"/>
      <c r="H146" s="4"/>
      <c r="I146" s="4"/>
      <c r="J146" s="16"/>
      <c r="K146" s="8"/>
      <c r="L146" s="8"/>
      <c r="M146" s="8"/>
    </row>
    <row r="147" ht="15.75" customHeight="1">
      <c r="A147" s="152"/>
      <c r="B147" s="153"/>
      <c r="C147" s="153"/>
      <c r="D147" s="153"/>
      <c r="E147" s="2"/>
      <c r="F147" s="3"/>
      <c r="G147" s="4"/>
      <c r="H147" s="4"/>
      <c r="I147" s="4"/>
      <c r="J147" s="16"/>
      <c r="K147" s="8"/>
      <c r="L147" s="8"/>
      <c r="M147" s="8"/>
    </row>
    <row r="148" ht="15.75" customHeight="1">
      <c r="A148" s="152"/>
      <c r="B148" s="153"/>
      <c r="C148" s="153"/>
      <c r="D148" s="153"/>
      <c r="E148" s="2"/>
      <c r="F148" s="3"/>
      <c r="G148" s="4"/>
      <c r="H148" s="4"/>
      <c r="I148" s="4"/>
      <c r="J148" s="16"/>
      <c r="K148" s="8"/>
      <c r="L148" s="8"/>
      <c r="M148" s="8"/>
    </row>
    <row r="149" ht="15.75" customHeight="1">
      <c r="A149" s="152"/>
      <c r="B149" s="153"/>
      <c r="C149" s="153"/>
      <c r="D149" s="153"/>
      <c r="E149" s="2"/>
      <c r="F149" s="3"/>
      <c r="G149" s="4"/>
      <c r="H149" s="4"/>
      <c r="I149" s="4"/>
      <c r="J149" s="16"/>
      <c r="K149" s="8"/>
      <c r="L149" s="8"/>
      <c r="M149" s="8"/>
    </row>
    <row r="150" ht="15.75" customHeight="1">
      <c r="A150" s="152"/>
      <c r="B150" s="153"/>
      <c r="C150" s="153"/>
      <c r="D150" s="153"/>
      <c r="E150" s="2"/>
      <c r="F150" s="3"/>
      <c r="G150" s="4"/>
      <c r="H150" s="4"/>
      <c r="I150" s="4"/>
      <c r="J150" s="16"/>
      <c r="K150" s="8"/>
      <c r="L150" s="8"/>
      <c r="M150" s="8"/>
    </row>
    <row r="151" ht="15.75" customHeight="1">
      <c r="A151" s="152"/>
      <c r="B151" s="153"/>
      <c r="C151" s="153"/>
      <c r="D151" s="153"/>
      <c r="E151" s="2"/>
      <c r="F151" s="3"/>
      <c r="G151" s="4"/>
      <c r="H151" s="4"/>
      <c r="I151" s="4"/>
      <c r="J151" s="16"/>
      <c r="K151" s="8"/>
      <c r="L151" s="8"/>
      <c r="M151" s="8"/>
    </row>
    <row r="152" ht="15.75" customHeight="1">
      <c r="A152" s="152"/>
      <c r="B152" s="153"/>
      <c r="C152" s="153"/>
      <c r="D152" s="153"/>
      <c r="E152" s="2"/>
      <c r="F152" s="3"/>
      <c r="G152" s="4"/>
      <c r="H152" s="4"/>
      <c r="I152" s="4"/>
      <c r="J152" s="16"/>
      <c r="K152" s="8"/>
      <c r="L152" s="8"/>
      <c r="M152" s="8"/>
    </row>
    <row r="153" ht="15.75" customHeight="1">
      <c r="A153" s="152"/>
      <c r="B153" s="153"/>
      <c r="C153" s="153"/>
      <c r="D153" s="153"/>
      <c r="E153" s="2"/>
      <c r="F153" s="3"/>
      <c r="G153" s="4"/>
      <c r="H153" s="4"/>
      <c r="I153" s="4"/>
      <c r="J153" s="16"/>
      <c r="K153" s="8"/>
      <c r="L153" s="8"/>
      <c r="M153" s="8"/>
    </row>
    <row r="154" ht="15.75" customHeight="1">
      <c r="A154" s="152"/>
      <c r="B154" s="153"/>
      <c r="C154" s="153"/>
      <c r="D154" s="153"/>
      <c r="E154" s="2"/>
      <c r="F154" s="3"/>
      <c r="G154" s="4"/>
      <c r="H154" s="4"/>
      <c r="I154" s="4"/>
      <c r="J154" s="16"/>
      <c r="K154" s="8"/>
      <c r="L154" s="8"/>
      <c r="M154" s="8"/>
    </row>
    <row r="155" ht="15.75" customHeight="1">
      <c r="A155" s="152"/>
      <c r="B155" s="153"/>
      <c r="C155" s="153"/>
      <c r="D155" s="153"/>
      <c r="E155" s="2"/>
      <c r="F155" s="3"/>
      <c r="G155" s="4"/>
      <c r="H155" s="4"/>
      <c r="I155" s="4"/>
      <c r="J155" s="16"/>
      <c r="K155" s="8"/>
      <c r="L155" s="8"/>
      <c r="M155" s="8"/>
    </row>
    <row r="156" ht="15.75" customHeight="1">
      <c r="A156" s="152"/>
      <c r="B156" s="153"/>
      <c r="C156" s="153"/>
      <c r="D156" s="153"/>
      <c r="E156" s="2"/>
      <c r="F156" s="3"/>
      <c r="G156" s="4"/>
      <c r="H156" s="4"/>
      <c r="I156" s="4"/>
      <c r="J156" s="16"/>
      <c r="K156" s="8"/>
      <c r="L156" s="8"/>
      <c r="M156" s="8"/>
    </row>
    <row r="157" ht="15.75" customHeight="1">
      <c r="A157" s="152"/>
      <c r="B157" s="153"/>
      <c r="C157" s="153"/>
      <c r="D157" s="153"/>
      <c r="E157" s="2"/>
      <c r="F157" s="3"/>
      <c r="G157" s="4"/>
      <c r="H157" s="4"/>
      <c r="I157" s="4"/>
      <c r="J157" s="16"/>
      <c r="K157" s="8"/>
      <c r="L157" s="8"/>
      <c r="M157" s="8"/>
    </row>
    <row r="158" ht="15.75" customHeight="1">
      <c r="A158" s="152"/>
      <c r="B158" s="153"/>
      <c r="C158" s="153"/>
      <c r="D158" s="153"/>
      <c r="E158" s="2"/>
      <c r="F158" s="3"/>
      <c r="G158" s="4"/>
      <c r="H158" s="4"/>
      <c r="I158" s="4"/>
      <c r="J158" s="16"/>
      <c r="K158" s="8"/>
      <c r="L158" s="8"/>
      <c r="M158" s="8"/>
    </row>
    <row r="159" ht="15.75" customHeight="1">
      <c r="A159" s="152"/>
      <c r="B159" s="153"/>
      <c r="C159" s="153"/>
      <c r="D159" s="153"/>
      <c r="E159" s="2"/>
      <c r="F159" s="3"/>
      <c r="G159" s="4"/>
      <c r="H159" s="4"/>
      <c r="I159" s="4"/>
      <c r="J159" s="16"/>
      <c r="K159" s="8"/>
      <c r="L159" s="8"/>
      <c r="M159" s="8"/>
    </row>
    <row r="160" ht="15.75" customHeight="1">
      <c r="A160" s="152"/>
      <c r="B160" s="153"/>
      <c r="C160" s="153"/>
      <c r="D160" s="153"/>
      <c r="E160" s="2"/>
      <c r="F160" s="3"/>
      <c r="G160" s="4"/>
      <c r="H160" s="4"/>
      <c r="I160" s="4"/>
      <c r="J160" s="16"/>
      <c r="K160" s="8"/>
      <c r="L160" s="8"/>
      <c r="M160" s="8"/>
    </row>
    <row r="161" ht="15.75" customHeight="1">
      <c r="A161" s="152"/>
      <c r="B161" s="153"/>
      <c r="C161" s="153"/>
      <c r="D161" s="153"/>
      <c r="E161" s="2"/>
      <c r="F161" s="3"/>
      <c r="G161" s="4"/>
      <c r="H161" s="4"/>
      <c r="I161" s="4"/>
      <c r="J161" s="16"/>
      <c r="K161" s="8"/>
      <c r="L161" s="8"/>
      <c r="M161" s="8"/>
    </row>
    <row r="162" ht="15.75" customHeight="1">
      <c r="A162" s="152"/>
      <c r="B162" s="153"/>
      <c r="C162" s="153"/>
      <c r="D162" s="153"/>
      <c r="E162" s="2"/>
      <c r="F162" s="3"/>
      <c r="G162" s="4"/>
      <c r="H162" s="4"/>
      <c r="I162" s="4"/>
      <c r="J162" s="16"/>
      <c r="K162" s="8"/>
      <c r="L162" s="8"/>
      <c r="M162" s="8"/>
    </row>
    <row r="163" ht="15.75" customHeight="1">
      <c r="A163" s="152"/>
      <c r="B163" s="153"/>
      <c r="C163" s="153"/>
      <c r="D163" s="153"/>
      <c r="E163" s="2"/>
      <c r="F163" s="3"/>
      <c r="G163" s="4"/>
      <c r="H163" s="4"/>
      <c r="I163" s="4"/>
      <c r="J163" s="16"/>
      <c r="K163" s="8"/>
      <c r="L163" s="8"/>
      <c r="M163" s="8"/>
    </row>
    <row r="164" ht="15.75" customHeight="1">
      <c r="A164" s="152"/>
      <c r="B164" s="153"/>
      <c r="C164" s="153"/>
      <c r="D164" s="153"/>
      <c r="E164" s="2"/>
      <c r="F164" s="3"/>
      <c r="G164" s="4"/>
      <c r="H164" s="4"/>
      <c r="I164" s="4"/>
      <c r="J164" s="16"/>
      <c r="K164" s="8"/>
      <c r="L164" s="8"/>
      <c r="M164" s="8"/>
    </row>
    <row r="165" ht="15.75" customHeight="1">
      <c r="A165" s="152"/>
      <c r="B165" s="153"/>
      <c r="C165" s="153"/>
      <c r="D165" s="153"/>
      <c r="E165" s="2"/>
      <c r="F165" s="3"/>
      <c r="G165" s="4"/>
      <c r="H165" s="4"/>
      <c r="I165" s="4"/>
      <c r="J165" s="16"/>
      <c r="K165" s="8"/>
      <c r="L165" s="8"/>
      <c r="M165" s="8"/>
    </row>
    <row r="166" ht="15.75" customHeight="1">
      <c r="A166" s="152"/>
      <c r="B166" s="153"/>
      <c r="C166" s="153"/>
      <c r="D166" s="153"/>
      <c r="E166" s="2"/>
      <c r="F166" s="3"/>
      <c r="G166" s="4"/>
      <c r="H166" s="4"/>
      <c r="I166" s="4"/>
      <c r="J166" s="16"/>
      <c r="K166" s="8"/>
      <c r="L166" s="8"/>
      <c r="M166" s="8"/>
    </row>
    <row r="167" ht="15.75" customHeight="1">
      <c r="A167" s="152"/>
      <c r="B167" s="153"/>
      <c r="C167" s="153"/>
      <c r="D167" s="153"/>
      <c r="E167" s="2"/>
      <c r="F167" s="3"/>
      <c r="G167" s="4"/>
      <c r="H167" s="4"/>
      <c r="I167" s="4"/>
      <c r="J167" s="16"/>
      <c r="K167" s="8"/>
      <c r="L167" s="8"/>
      <c r="M167" s="8"/>
    </row>
    <row r="168" ht="15.75" customHeight="1">
      <c r="A168" s="152"/>
      <c r="B168" s="153"/>
      <c r="C168" s="153"/>
      <c r="D168" s="153"/>
      <c r="E168" s="2"/>
      <c r="F168" s="3"/>
      <c r="G168" s="4"/>
      <c r="H168" s="4"/>
      <c r="I168" s="4"/>
      <c r="J168" s="16"/>
      <c r="K168" s="8"/>
      <c r="L168" s="8"/>
      <c r="M168" s="8"/>
    </row>
    <row r="169" ht="15.75" customHeight="1">
      <c r="A169" s="152"/>
      <c r="B169" s="153"/>
      <c r="C169" s="153"/>
      <c r="D169" s="153"/>
      <c r="E169" s="2"/>
      <c r="F169" s="3"/>
      <c r="G169" s="4"/>
      <c r="H169" s="4"/>
      <c r="I169" s="4"/>
      <c r="J169" s="16"/>
      <c r="K169" s="8"/>
      <c r="L169" s="8"/>
      <c r="M169" s="8"/>
    </row>
    <row r="170" ht="15.75" customHeight="1">
      <c r="A170" s="152"/>
      <c r="B170" s="153"/>
      <c r="C170" s="153"/>
      <c r="D170" s="153"/>
      <c r="E170" s="2"/>
      <c r="F170" s="3"/>
      <c r="G170" s="4"/>
      <c r="H170" s="4"/>
      <c r="I170" s="4"/>
      <c r="J170" s="16"/>
      <c r="K170" s="8"/>
      <c r="L170" s="8"/>
      <c r="M170" s="8"/>
    </row>
    <row r="171" ht="15.75" customHeight="1">
      <c r="A171" s="152"/>
      <c r="B171" s="153"/>
      <c r="C171" s="153"/>
      <c r="D171" s="153"/>
      <c r="E171" s="2"/>
      <c r="F171" s="3"/>
      <c r="G171" s="4"/>
      <c r="H171" s="4"/>
      <c r="I171" s="4"/>
      <c r="J171" s="16"/>
      <c r="K171" s="8"/>
      <c r="L171" s="8"/>
      <c r="M171" s="8"/>
    </row>
    <row r="172" ht="15.75" customHeight="1">
      <c r="A172" s="152"/>
      <c r="B172" s="153"/>
      <c r="C172" s="153"/>
      <c r="D172" s="153"/>
      <c r="E172" s="2"/>
      <c r="F172" s="3"/>
      <c r="G172" s="4"/>
      <c r="H172" s="4"/>
      <c r="I172" s="4"/>
      <c r="J172" s="16"/>
      <c r="K172" s="8"/>
      <c r="L172" s="8"/>
      <c r="M172" s="8"/>
    </row>
    <row r="173" ht="15.75" customHeight="1">
      <c r="A173" s="152"/>
      <c r="B173" s="153"/>
      <c r="C173" s="153"/>
      <c r="D173" s="153"/>
      <c r="E173" s="2"/>
      <c r="F173" s="3"/>
      <c r="G173" s="4"/>
      <c r="H173" s="4"/>
      <c r="I173" s="4"/>
      <c r="J173" s="16"/>
      <c r="K173" s="8"/>
      <c r="L173" s="8"/>
      <c r="M173" s="8"/>
    </row>
    <row r="174" ht="15.75" customHeight="1">
      <c r="A174" s="152"/>
      <c r="B174" s="153"/>
      <c r="C174" s="153"/>
      <c r="D174" s="153"/>
      <c r="E174" s="2"/>
      <c r="F174" s="3"/>
      <c r="G174" s="4"/>
      <c r="H174" s="4"/>
      <c r="I174" s="4"/>
      <c r="J174" s="16"/>
      <c r="K174" s="8"/>
      <c r="L174" s="8"/>
      <c r="M174" s="8"/>
    </row>
    <row r="175" ht="15.75" customHeight="1">
      <c r="A175" s="152"/>
      <c r="B175" s="153"/>
      <c r="C175" s="153"/>
      <c r="D175" s="153"/>
      <c r="E175" s="2"/>
      <c r="F175" s="3"/>
      <c r="G175" s="4"/>
      <c r="H175" s="4"/>
      <c r="I175" s="4"/>
      <c r="J175" s="16"/>
      <c r="K175" s="8"/>
      <c r="L175" s="8"/>
      <c r="M175" s="8"/>
    </row>
    <row r="176" ht="15.75" customHeight="1">
      <c r="A176" s="152"/>
      <c r="B176" s="153"/>
      <c r="C176" s="153"/>
      <c r="D176" s="153"/>
      <c r="E176" s="2"/>
      <c r="F176" s="3"/>
      <c r="G176" s="4"/>
      <c r="H176" s="4"/>
      <c r="I176" s="4"/>
      <c r="J176" s="16"/>
      <c r="K176" s="8"/>
      <c r="L176" s="8"/>
      <c r="M176" s="8"/>
    </row>
    <row r="177" ht="15.75" customHeight="1">
      <c r="A177" s="152"/>
      <c r="B177" s="153"/>
      <c r="C177" s="153"/>
      <c r="D177" s="153"/>
      <c r="E177" s="2"/>
      <c r="F177" s="3"/>
      <c r="G177" s="4"/>
      <c r="H177" s="4"/>
      <c r="I177" s="4"/>
      <c r="J177" s="16"/>
      <c r="K177" s="8"/>
      <c r="L177" s="8"/>
      <c r="M177" s="8"/>
    </row>
    <row r="178" ht="15.75" customHeight="1">
      <c r="A178" s="152"/>
      <c r="B178" s="153"/>
      <c r="C178" s="153"/>
      <c r="D178" s="153"/>
      <c r="E178" s="2"/>
      <c r="F178" s="3"/>
      <c r="G178" s="4"/>
      <c r="H178" s="4"/>
      <c r="I178" s="4"/>
      <c r="J178" s="16"/>
      <c r="K178" s="8"/>
      <c r="L178" s="8"/>
      <c r="M178" s="8"/>
    </row>
    <row r="179" ht="15.75" customHeight="1">
      <c r="A179" s="152"/>
      <c r="B179" s="153"/>
      <c r="C179" s="153"/>
      <c r="D179" s="153"/>
      <c r="E179" s="2"/>
      <c r="F179" s="3"/>
      <c r="G179" s="4"/>
      <c r="H179" s="4"/>
      <c r="I179" s="4"/>
      <c r="J179" s="16"/>
      <c r="K179" s="8"/>
      <c r="L179" s="8"/>
      <c r="M179" s="8"/>
    </row>
    <row r="180" ht="15.75" customHeight="1">
      <c r="A180" s="152"/>
      <c r="B180" s="153"/>
      <c r="C180" s="153"/>
      <c r="D180" s="153"/>
      <c r="E180" s="2"/>
      <c r="F180" s="3"/>
      <c r="G180" s="4"/>
      <c r="H180" s="4"/>
      <c r="I180" s="4"/>
      <c r="J180" s="16"/>
      <c r="K180" s="8"/>
      <c r="L180" s="8"/>
      <c r="M180" s="8"/>
    </row>
    <row r="181" ht="15.75" customHeight="1">
      <c r="A181" s="152"/>
      <c r="B181" s="153"/>
      <c r="C181" s="153"/>
      <c r="D181" s="153"/>
      <c r="E181" s="2"/>
      <c r="F181" s="3"/>
      <c r="G181" s="4"/>
      <c r="H181" s="4"/>
      <c r="I181" s="4"/>
      <c r="J181" s="16"/>
      <c r="K181" s="8"/>
      <c r="L181" s="8"/>
      <c r="M181" s="8"/>
    </row>
    <row r="182" ht="15.75" customHeight="1">
      <c r="A182" s="152"/>
      <c r="B182" s="153"/>
      <c r="C182" s="153"/>
      <c r="D182" s="153"/>
      <c r="E182" s="2"/>
      <c r="F182" s="3"/>
      <c r="G182" s="4"/>
      <c r="H182" s="4"/>
      <c r="I182" s="4"/>
      <c r="J182" s="16"/>
      <c r="K182" s="8"/>
      <c r="L182" s="8"/>
      <c r="M182" s="8"/>
    </row>
    <row r="183" ht="15.75" customHeight="1">
      <c r="A183" s="152"/>
      <c r="B183" s="153"/>
      <c r="C183" s="153"/>
      <c r="D183" s="153"/>
      <c r="E183" s="2"/>
      <c r="F183" s="3"/>
      <c r="G183" s="4"/>
      <c r="H183" s="4"/>
      <c r="I183" s="4"/>
      <c r="J183" s="16"/>
      <c r="K183" s="8"/>
      <c r="L183" s="8"/>
      <c r="M183" s="8"/>
    </row>
    <row r="184" ht="15.75" customHeight="1">
      <c r="A184" s="152"/>
      <c r="B184" s="153"/>
      <c r="C184" s="153"/>
      <c r="D184" s="153"/>
      <c r="E184" s="2"/>
      <c r="F184" s="3"/>
      <c r="G184" s="4"/>
      <c r="H184" s="4"/>
      <c r="I184" s="4"/>
      <c r="J184" s="16"/>
      <c r="K184" s="8"/>
      <c r="L184" s="8"/>
      <c r="M184" s="8"/>
    </row>
    <row r="185" ht="15.75" customHeight="1">
      <c r="A185" s="152"/>
      <c r="B185" s="153"/>
      <c r="C185" s="153"/>
      <c r="D185" s="153"/>
      <c r="E185" s="2"/>
      <c r="F185" s="3"/>
      <c r="G185" s="4"/>
      <c r="H185" s="4"/>
      <c r="I185" s="4"/>
      <c r="J185" s="16"/>
      <c r="K185" s="8"/>
      <c r="L185" s="8"/>
      <c r="M185" s="8"/>
    </row>
    <row r="186" ht="15.75" customHeight="1">
      <c r="A186" s="152"/>
      <c r="B186" s="153"/>
      <c r="C186" s="153"/>
      <c r="D186" s="153"/>
      <c r="E186" s="2"/>
      <c r="F186" s="3"/>
      <c r="G186" s="4"/>
      <c r="H186" s="4"/>
      <c r="I186" s="4"/>
      <c r="J186" s="16"/>
      <c r="K186" s="8"/>
      <c r="L186" s="8"/>
      <c r="M186" s="8"/>
    </row>
    <row r="187" ht="15.75" customHeight="1">
      <c r="A187" s="152"/>
      <c r="B187" s="153"/>
      <c r="C187" s="153"/>
      <c r="D187" s="153"/>
      <c r="E187" s="2"/>
      <c r="F187" s="3"/>
      <c r="G187" s="4"/>
      <c r="H187" s="4"/>
      <c r="I187" s="4"/>
      <c r="J187" s="16"/>
      <c r="K187" s="8"/>
      <c r="L187" s="8"/>
      <c r="M187" s="8"/>
    </row>
    <row r="188" ht="15.75" customHeight="1">
      <c r="A188" s="152"/>
      <c r="B188" s="153"/>
      <c r="C188" s="153"/>
      <c r="D188" s="153"/>
      <c r="E188" s="2"/>
      <c r="F188" s="3"/>
      <c r="G188" s="4"/>
      <c r="H188" s="4"/>
      <c r="I188" s="4"/>
      <c r="J188" s="16"/>
      <c r="K188" s="8"/>
      <c r="L188" s="8"/>
      <c r="M188" s="8"/>
    </row>
    <row r="189" ht="15.75" customHeight="1">
      <c r="A189" s="152"/>
      <c r="B189" s="153"/>
      <c r="C189" s="153"/>
      <c r="D189" s="153"/>
      <c r="E189" s="2"/>
      <c r="F189" s="3"/>
      <c r="G189" s="4"/>
      <c r="H189" s="4"/>
      <c r="I189" s="4"/>
      <c r="J189" s="16"/>
      <c r="K189" s="8"/>
      <c r="L189" s="8"/>
      <c r="M189" s="8"/>
    </row>
    <row r="190" ht="15.75" customHeight="1">
      <c r="A190" s="152"/>
      <c r="B190" s="153"/>
      <c r="C190" s="153"/>
      <c r="D190" s="153"/>
      <c r="E190" s="2"/>
      <c r="F190" s="3"/>
      <c r="G190" s="4"/>
      <c r="H190" s="4"/>
      <c r="I190" s="4"/>
      <c r="J190" s="16"/>
      <c r="K190" s="8"/>
      <c r="L190" s="8"/>
      <c r="M190" s="8"/>
    </row>
    <row r="191" ht="15.75" customHeight="1">
      <c r="A191" s="152"/>
      <c r="B191" s="153"/>
      <c r="C191" s="153"/>
      <c r="D191" s="153"/>
      <c r="E191" s="2"/>
      <c r="F191" s="3"/>
      <c r="G191" s="4"/>
      <c r="H191" s="4"/>
      <c r="I191" s="4"/>
      <c r="J191" s="16"/>
      <c r="K191" s="8"/>
      <c r="L191" s="8"/>
      <c r="M191" s="8"/>
    </row>
    <row r="192" ht="15.75" customHeight="1">
      <c r="A192" s="152"/>
      <c r="B192" s="153"/>
      <c r="C192" s="153"/>
      <c r="D192" s="153"/>
      <c r="E192" s="2"/>
      <c r="F192" s="3"/>
      <c r="G192" s="4"/>
      <c r="H192" s="4"/>
      <c r="I192" s="4"/>
      <c r="J192" s="16"/>
      <c r="K192" s="8"/>
      <c r="L192" s="8"/>
      <c r="M192" s="8"/>
    </row>
    <row r="193" ht="15.75" customHeight="1">
      <c r="A193" s="152"/>
      <c r="B193" s="153"/>
      <c r="C193" s="153"/>
      <c r="D193" s="153"/>
      <c r="E193" s="2"/>
      <c r="F193" s="3"/>
      <c r="G193" s="4"/>
      <c r="H193" s="4"/>
      <c r="I193" s="4"/>
      <c r="J193" s="16"/>
      <c r="K193" s="8"/>
      <c r="L193" s="8"/>
      <c r="M193" s="8"/>
    </row>
    <row r="194" ht="15.75" customHeight="1">
      <c r="A194" s="152"/>
      <c r="B194" s="153"/>
      <c r="C194" s="153"/>
      <c r="D194" s="153"/>
      <c r="E194" s="2"/>
      <c r="F194" s="3"/>
      <c r="G194" s="4"/>
      <c r="H194" s="4"/>
      <c r="I194" s="4"/>
      <c r="J194" s="16"/>
      <c r="K194" s="8"/>
      <c r="L194" s="8"/>
      <c r="M194" s="8"/>
    </row>
    <row r="195" ht="15.75" customHeight="1">
      <c r="A195" s="152"/>
      <c r="B195" s="153"/>
      <c r="C195" s="153"/>
      <c r="D195" s="153"/>
      <c r="E195" s="2"/>
      <c r="F195" s="3"/>
      <c r="G195" s="4"/>
      <c r="H195" s="4"/>
      <c r="I195" s="4"/>
      <c r="J195" s="16"/>
      <c r="K195" s="8"/>
      <c r="L195" s="8"/>
      <c r="M195" s="8"/>
    </row>
    <row r="196" ht="15.75" customHeight="1">
      <c r="A196" s="152"/>
      <c r="B196" s="153"/>
      <c r="C196" s="153"/>
      <c r="D196" s="153"/>
      <c r="E196" s="2"/>
      <c r="F196" s="3"/>
      <c r="G196" s="4"/>
      <c r="H196" s="4"/>
      <c r="I196" s="4"/>
      <c r="J196" s="16"/>
      <c r="K196" s="8"/>
      <c r="L196" s="8"/>
      <c r="M196" s="8"/>
    </row>
    <row r="197" ht="15.75" customHeight="1">
      <c r="A197" s="152"/>
      <c r="B197" s="153"/>
      <c r="C197" s="153"/>
      <c r="D197" s="153"/>
      <c r="E197" s="2"/>
      <c r="F197" s="3"/>
      <c r="G197" s="4"/>
      <c r="H197" s="4"/>
      <c r="I197" s="4"/>
      <c r="J197" s="16"/>
      <c r="K197" s="8"/>
      <c r="L197" s="8"/>
      <c r="M197" s="8"/>
    </row>
    <row r="198" ht="15.75" customHeight="1">
      <c r="A198" s="152"/>
      <c r="B198" s="153"/>
      <c r="C198" s="153"/>
      <c r="D198" s="153"/>
      <c r="E198" s="2"/>
      <c r="F198" s="3"/>
      <c r="G198" s="4"/>
      <c r="H198" s="4"/>
      <c r="I198" s="4"/>
      <c r="J198" s="16"/>
      <c r="K198" s="8"/>
      <c r="L198" s="8"/>
      <c r="M198" s="8"/>
    </row>
    <row r="199" ht="15.75" customHeight="1">
      <c r="A199" s="152"/>
      <c r="B199" s="153"/>
      <c r="C199" s="153"/>
      <c r="D199" s="153"/>
      <c r="E199" s="2"/>
      <c r="F199" s="3"/>
      <c r="G199" s="4"/>
      <c r="H199" s="4"/>
      <c r="I199" s="4"/>
      <c r="J199" s="16"/>
      <c r="K199" s="8"/>
      <c r="L199" s="8"/>
      <c r="M199" s="8"/>
    </row>
    <row r="200" ht="15.75" customHeight="1">
      <c r="A200" s="152"/>
      <c r="B200" s="153"/>
      <c r="C200" s="153"/>
      <c r="D200" s="153"/>
      <c r="E200" s="2"/>
      <c r="F200" s="3"/>
      <c r="G200" s="4"/>
      <c r="H200" s="4"/>
      <c r="I200" s="4"/>
      <c r="J200" s="16"/>
      <c r="K200" s="8"/>
      <c r="L200" s="8"/>
      <c r="M200" s="8"/>
    </row>
    <row r="201" ht="15.75" customHeight="1">
      <c r="A201" s="152"/>
      <c r="B201" s="153"/>
      <c r="C201" s="153"/>
      <c r="D201" s="153"/>
      <c r="E201" s="2"/>
      <c r="F201" s="3"/>
      <c r="G201" s="4"/>
      <c r="H201" s="4"/>
      <c r="I201" s="4"/>
      <c r="J201" s="16"/>
      <c r="K201" s="8"/>
      <c r="L201" s="8"/>
      <c r="M201" s="8"/>
    </row>
    <row r="202" ht="15.75" customHeight="1">
      <c r="A202" s="152"/>
      <c r="B202" s="153"/>
      <c r="C202" s="153"/>
      <c r="D202" s="153"/>
      <c r="E202" s="2"/>
      <c r="F202" s="3"/>
      <c r="G202" s="4"/>
      <c r="H202" s="4"/>
      <c r="I202" s="4"/>
      <c r="J202" s="16"/>
      <c r="K202" s="8"/>
      <c r="L202" s="8"/>
      <c r="M202" s="8"/>
    </row>
    <row r="203" ht="15.75" customHeight="1">
      <c r="A203" s="152"/>
      <c r="B203" s="153"/>
      <c r="C203" s="153"/>
      <c r="D203" s="153"/>
      <c r="E203" s="2"/>
      <c r="F203" s="3"/>
      <c r="G203" s="4"/>
      <c r="H203" s="4"/>
      <c r="I203" s="4"/>
      <c r="J203" s="16"/>
      <c r="K203" s="8"/>
      <c r="L203" s="8"/>
      <c r="M203" s="8"/>
    </row>
    <row r="204" ht="15.75" customHeight="1">
      <c r="A204" s="152"/>
      <c r="B204" s="153"/>
      <c r="C204" s="153"/>
      <c r="D204" s="153"/>
      <c r="E204" s="2"/>
      <c r="F204" s="3"/>
      <c r="G204" s="4"/>
      <c r="H204" s="4"/>
      <c r="I204" s="4"/>
      <c r="J204" s="16"/>
      <c r="K204" s="8"/>
      <c r="L204" s="8"/>
      <c r="M204" s="8"/>
    </row>
    <row r="205" ht="15.75" customHeight="1">
      <c r="A205" s="152"/>
      <c r="B205" s="153"/>
      <c r="C205" s="153"/>
      <c r="D205" s="153"/>
      <c r="E205" s="2"/>
      <c r="F205" s="3"/>
      <c r="G205" s="4"/>
      <c r="H205" s="4"/>
      <c r="I205" s="4"/>
      <c r="J205" s="16"/>
      <c r="K205" s="8"/>
      <c r="L205" s="8"/>
      <c r="M205" s="8"/>
    </row>
    <row r="206" ht="15.75" customHeight="1">
      <c r="A206" s="152"/>
      <c r="B206" s="153"/>
      <c r="C206" s="153"/>
      <c r="D206" s="153"/>
      <c r="E206" s="2"/>
      <c r="F206" s="3"/>
      <c r="G206" s="4"/>
      <c r="H206" s="4"/>
      <c r="I206" s="4"/>
      <c r="J206" s="16"/>
      <c r="K206" s="8"/>
      <c r="L206" s="8"/>
      <c r="M206" s="8"/>
    </row>
    <row r="207" ht="15.75" customHeight="1">
      <c r="A207" s="152"/>
      <c r="B207" s="153"/>
      <c r="C207" s="153"/>
      <c r="D207" s="153"/>
      <c r="E207" s="2"/>
      <c r="F207" s="3"/>
      <c r="G207" s="4"/>
      <c r="H207" s="4"/>
      <c r="I207" s="4"/>
      <c r="J207" s="16"/>
      <c r="K207" s="8"/>
      <c r="L207" s="8"/>
      <c r="M207" s="8"/>
    </row>
    <row r="208" ht="15.75" customHeight="1">
      <c r="A208" s="152"/>
      <c r="B208" s="153"/>
      <c r="C208" s="153"/>
      <c r="D208" s="153"/>
      <c r="E208" s="2"/>
      <c r="F208" s="3"/>
      <c r="G208" s="4"/>
      <c r="H208" s="4"/>
      <c r="I208" s="4"/>
      <c r="J208" s="16"/>
      <c r="K208" s="8"/>
      <c r="L208" s="8"/>
      <c r="M208" s="8"/>
    </row>
    <row r="209" ht="15.75" customHeight="1">
      <c r="A209" s="152"/>
      <c r="B209" s="153"/>
      <c r="C209" s="153"/>
      <c r="D209" s="153"/>
      <c r="E209" s="2"/>
      <c r="F209" s="3"/>
      <c r="G209" s="4"/>
      <c r="H209" s="4"/>
      <c r="I209" s="4"/>
      <c r="J209" s="16"/>
      <c r="K209" s="8"/>
      <c r="L209" s="8"/>
      <c r="M209" s="8"/>
    </row>
    <row r="210" ht="15.75" customHeight="1">
      <c r="A210" s="152"/>
      <c r="B210" s="153"/>
      <c r="C210" s="153"/>
      <c r="D210" s="153"/>
      <c r="E210" s="2"/>
      <c r="F210" s="3"/>
      <c r="G210" s="4"/>
      <c r="H210" s="4"/>
      <c r="I210" s="4"/>
      <c r="J210" s="16"/>
      <c r="K210" s="8"/>
      <c r="L210" s="8"/>
      <c r="M210" s="8"/>
    </row>
    <row r="211" ht="15.75" customHeight="1">
      <c r="A211" s="152"/>
      <c r="B211" s="153"/>
      <c r="C211" s="153"/>
      <c r="D211" s="153"/>
      <c r="E211" s="2"/>
      <c r="F211" s="3"/>
      <c r="G211" s="4"/>
      <c r="H211" s="4"/>
      <c r="I211" s="4"/>
      <c r="J211" s="16"/>
      <c r="K211" s="8"/>
      <c r="L211" s="8"/>
      <c r="M211" s="8"/>
    </row>
    <row r="212" ht="15.75" customHeight="1">
      <c r="A212" s="152"/>
      <c r="B212" s="153"/>
      <c r="C212" s="153"/>
      <c r="D212" s="153"/>
      <c r="E212" s="2"/>
      <c r="F212" s="3"/>
      <c r="G212" s="4"/>
      <c r="H212" s="4"/>
      <c r="I212" s="4"/>
      <c r="J212" s="16"/>
      <c r="K212" s="8"/>
      <c r="L212" s="8"/>
      <c r="M212" s="8"/>
    </row>
    <row r="213" ht="15.75" customHeight="1">
      <c r="A213" s="152"/>
      <c r="B213" s="153"/>
      <c r="C213" s="153"/>
      <c r="D213" s="153"/>
      <c r="E213" s="2"/>
      <c r="F213" s="3"/>
      <c r="G213" s="4"/>
      <c r="H213" s="4"/>
      <c r="I213" s="4"/>
      <c r="J213" s="16"/>
      <c r="K213" s="8"/>
      <c r="L213" s="8"/>
      <c r="M213" s="8"/>
    </row>
    <row r="214" ht="15.75" customHeight="1">
      <c r="A214" s="152"/>
      <c r="B214" s="153"/>
      <c r="C214" s="153"/>
      <c r="D214" s="153"/>
      <c r="E214" s="2"/>
      <c r="F214" s="3"/>
      <c r="G214" s="4"/>
      <c r="H214" s="4"/>
      <c r="I214" s="4"/>
      <c r="J214" s="16"/>
      <c r="K214" s="8"/>
      <c r="L214" s="8"/>
      <c r="M214" s="8"/>
    </row>
    <row r="215" ht="15.75" customHeight="1">
      <c r="A215" s="152"/>
      <c r="B215" s="153"/>
      <c r="C215" s="153"/>
      <c r="D215" s="153"/>
      <c r="E215" s="2"/>
      <c r="F215" s="3"/>
      <c r="G215" s="4"/>
      <c r="H215" s="4"/>
      <c r="I215" s="4"/>
      <c r="J215" s="16"/>
      <c r="K215" s="8"/>
      <c r="L215" s="8"/>
      <c r="M215" s="8"/>
    </row>
    <row r="216" ht="15.75" customHeight="1">
      <c r="A216" s="152"/>
      <c r="B216" s="153"/>
      <c r="C216" s="153"/>
      <c r="D216" s="153"/>
      <c r="E216" s="2"/>
      <c r="F216" s="3"/>
      <c r="G216" s="4"/>
      <c r="H216" s="4"/>
      <c r="I216" s="4"/>
      <c r="J216" s="16"/>
      <c r="K216" s="8"/>
      <c r="L216" s="8"/>
      <c r="M216" s="8"/>
    </row>
    <row r="217" ht="15.75" customHeight="1">
      <c r="A217" s="152"/>
      <c r="B217" s="153"/>
      <c r="C217" s="153"/>
      <c r="D217" s="153"/>
      <c r="E217" s="2"/>
      <c r="F217" s="3"/>
      <c r="G217" s="4"/>
      <c r="H217" s="4"/>
      <c r="I217" s="4"/>
      <c r="J217" s="16"/>
      <c r="K217" s="8"/>
      <c r="L217" s="8"/>
      <c r="M217" s="8"/>
    </row>
    <row r="218" ht="15.75" customHeight="1">
      <c r="A218" s="152"/>
      <c r="B218" s="153"/>
      <c r="C218" s="153"/>
      <c r="D218" s="153"/>
      <c r="E218" s="2"/>
      <c r="F218" s="3"/>
      <c r="G218" s="4"/>
      <c r="H218" s="4"/>
      <c r="I218" s="4"/>
      <c r="J218" s="16"/>
      <c r="K218" s="8"/>
      <c r="L218" s="8"/>
      <c r="M218" s="8"/>
    </row>
    <row r="219" ht="15.75" customHeight="1">
      <c r="A219" s="152"/>
      <c r="B219" s="153"/>
      <c r="C219" s="153"/>
      <c r="D219" s="153"/>
      <c r="E219" s="2"/>
      <c r="F219" s="3"/>
      <c r="G219" s="4"/>
      <c r="H219" s="4"/>
      <c r="I219" s="4"/>
      <c r="J219" s="16"/>
      <c r="K219" s="8"/>
      <c r="L219" s="8"/>
      <c r="M219" s="8"/>
    </row>
    <row r="220" ht="15.75" customHeight="1">
      <c r="A220" s="152"/>
      <c r="B220" s="153"/>
      <c r="C220" s="153"/>
      <c r="D220" s="153"/>
      <c r="E220" s="2"/>
      <c r="F220" s="3"/>
      <c r="G220" s="4"/>
      <c r="H220" s="4"/>
      <c r="I220" s="4"/>
      <c r="J220" s="16"/>
      <c r="K220" s="8"/>
      <c r="L220" s="8"/>
      <c r="M220" s="8"/>
    </row>
    <row r="221" ht="15.75" customHeight="1">
      <c r="A221" s="152"/>
      <c r="B221" s="153"/>
      <c r="C221" s="153"/>
      <c r="D221" s="153"/>
      <c r="E221" s="2"/>
      <c r="F221" s="3"/>
      <c r="G221" s="4"/>
      <c r="H221" s="4"/>
      <c r="I221" s="4"/>
      <c r="J221" s="16"/>
      <c r="K221" s="8"/>
      <c r="L221" s="8"/>
      <c r="M221" s="8"/>
    </row>
    <row r="222" ht="15.75" customHeight="1">
      <c r="A222" s="152"/>
      <c r="B222" s="153"/>
      <c r="C222" s="153"/>
      <c r="D222" s="153"/>
      <c r="E222" s="2"/>
      <c r="F222" s="3"/>
      <c r="G222" s="4"/>
      <c r="H222" s="4"/>
      <c r="I222" s="4"/>
      <c r="J222" s="16"/>
      <c r="K222" s="8"/>
      <c r="L222" s="8"/>
      <c r="M222" s="8"/>
    </row>
    <row r="223" ht="15.75" customHeight="1">
      <c r="A223" s="152"/>
      <c r="B223" s="153"/>
      <c r="C223" s="153"/>
      <c r="D223" s="153"/>
      <c r="E223" s="2"/>
      <c r="F223" s="3"/>
      <c r="G223" s="4"/>
      <c r="H223" s="4"/>
      <c r="I223" s="4"/>
      <c r="J223" s="16"/>
      <c r="K223" s="8"/>
      <c r="L223" s="8"/>
      <c r="M223" s="8"/>
    </row>
    <row r="224" ht="15.75" customHeight="1">
      <c r="A224" s="152"/>
      <c r="B224" s="153"/>
      <c r="C224" s="153"/>
      <c r="D224" s="153"/>
      <c r="E224" s="2"/>
      <c r="F224" s="3"/>
      <c r="G224" s="4"/>
      <c r="H224" s="4"/>
      <c r="I224" s="4"/>
      <c r="J224" s="16"/>
      <c r="K224" s="8"/>
      <c r="L224" s="8"/>
      <c r="M224" s="8"/>
    </row>
    <row r="225" ht="15.75" customHeight="1">
      <c r="A225" s="152"/>
      <c r="B225" s="153"/>
      <c r="C225" s="153"/>
      <c r="D225" s="153"/>
      <c r="E225" s="2"/>
      <c r="F225" s="3"/>
      <c r="G225" s="4"/>
      <c r="H225" s="4"/>
      <c r="I225" s="4"/>
      <c r="J225" s="16"/>
      <c r="K225" s="8"/>
      <c r="L225" s="8"/>
      <c r="M225" s="8"/>
    </row>
    <row r="226" ht="15.75" customHeight="1">
      <c r="A226" s="152"/>
      <c r="B226" s="153"/>
      <c r="C226" s="153"/>
      <c r="D226" s="153"/>
      <c r="E226" s="2"/>
      <c r="F226" s="3"/>
      <c r="G226" s="4"/>
      <c r="H226" s="4"/>
      <c r="I226" s="4"/>
      <c r="J226" s="16"/>
      <c r="K226" s="8"/>
      <c r="L226" s="8"/>
      <c r="M226" s="8"/>
    </row>
    <row r="227" ht="15.75" customHeight="1">
      <c r="A227" s="152"/>
      <c r="B227" s="153"/>
      <c r="C227" s="153"/>
      <c r="D227" s="153"/>
      <c r="E227" s="2"/>
      <c r="F227" s="3"/>
      <c r="G227" s="4"/>
      <c r="H227" s="4"/>
      <c r="I227" s="4"/>
      <c r="J227" s="16"/>
      <c r="K227" s="8"/>
      <c r="L227" s="8"/>
      <c r="M227" s="8"/>
    </row>
    <row r="228" ht="15.75" customHeight="1">
      <c r="A228" s="152"/>
      <c r="B228" s="153"/>
      <c r="C228" s="153"/>
      <c r="D228" s="153"/>
      <c r="E228" s="2"/>
      <c r="F228" s="3"/>
      <c r="G228" s="4"/>
      <c r="H228" s="4"/>
      <c r="I228" s="4"/>
      <c r="J228" s="16"/>
      <c r="K228" s="8"/>
      <c r="L228" s="8"/>
      <c r="M228" s="8"/>
    </row>
    <row r="229" ht="15.75" customHeight="1">
      <c r="A229" s="152"/>
      <c r="B229" s="153"/>
      <c r="C229" s="153"/>
      <c r="D229" s="153"/>
      <c r="E229" s="2"/>
      <c r="F229" s="3"/>
      <c r="G229" s="4"/>
      <c r="H229" s="4"/>
      <c r="I229" s="4"/>
      <c r="J229" s="16"/>
      <c r="K229" s="8"/>
      <c r="L229" s="8"/>
      <c r="M229" s="8"/>
    </row>
    <row r="230" ht="15.75" customHeight="1">
      <c r="A230" s="152"/>
      <c r="B230" s="153"/>
      <c r="C230" s="153"/>
      <c r="D230" s="153"/>
      <c r="E230" s="2"/>
      <c r="F230" s="3"/>
      <c r="G230" s="4"/>
      <c r="H230" s="4"/>
      <c r="I230" s="4"/>
      <c r="J230" s="16"/>
      <c r="K230" s="8"/>
      <c r="L230" s="8"/>
      <c r="M230" s="8"/>
    </row>
    <row r="231" ht="15.75" customHeight="1">
      <c r="A231" s="152"/>
      <c r="B231" s="153"/>
      <c r="C231" s="153"/>
      <c r="D231" s="153"/>
      <c r="E231" s="2"/>
      <c r="F231" s="3"/>
      <c r="G231" s="4"/>
      <c r="H231" s="4"/>
      <c r="I231" s="4"/>
      <c r="J231" s="16"/>
      <c r="K231" s="8"/>
      <c r="L231" s="8"/>
      <c r="M231" s="8"/>
    </row>
    <row r="232" ht="15.75" customHeight="1">
      <c r="A232" s="152"/>
      <c r="B232" s="153"/>
      <c r="C232" s="153"/>
      <c r="D232" s="153"/>
      <c r="E232" s="2"/>
      <c r="F232" s="3"/>
      <c r="G232" s="4"/>
      <c r="H232" s="4"/>
      <c r="I232" s="4"/>
      <c r="J232" s="16"/>
      <c r="K232" s="8"/>
      <c r="L232" s="8"/>
      <c r="M232" s="8"/>
    </row>
    <row r="233" ht="15.75" customHeight="1">
      <c r="A233" s="152"/>
      <c r="B233" s="153"/>
      <c r="C233" s="153"/>
      <c r="D233" s="153"/>
      <c r="E233" s="2"/>
      <c r="F233" s="3"/>
      <c r="G233" s="4"/>
      <c r="H233" s="4"/>
      <c r="I233" s="4"/>
      <c r="J233" s="16"/>
      <c r="K233" s="8"/>
      <c r="L233" s="8"/>
      <c r="M233" s="8"/>
    </row>
    <row r="234" ht="15.75" customHeight="1">
      <c r="A234" s="152"/>
      <c r="B234" s="153"/>
      <c r="C234" s="153"/>
      <c r="D234" s="153"/>
      <c r="E234" s="2"/>
      <c r="F234" s="3"/>
      <c r="G234" s="4"/>
      <c r="H234" s="4"/>
      <c r="I234" s="4"/>
      <c r="J234" s="16"/>
      <c r="K234" s="8"/>
      <c r="L234" s="8"/>
      <c r="M234" s="8"/>
    </row>
    <row r="235" ht="15.75" customHeight="1">
      <c r="A235" s="152"/>
      <c r="B235" s="153"/>
      <c r="C235" s="153"/>
      <c r="D235" s="153"/>
      <c r="E235" s="2"/>
      <c r="F235" s="3"/>
      <c r="G235" s="4"/>
      <c r="H235" s="4"/>
      <c r="I235" s="4"/>
      <c r="J235" s="16"/>
      <c r="K235" s="8"/>
      <c r="L235" s="8"/>
      <c r="M235" s="8"/>
    </row>
    <row r="236" ht="15.75" customHeight="1">
      <c r="A236" s="152"/>
      <c r="B236" s="153"/>
      <c r="C236" s="153"/>
      <c r="D236" s="153"/>
      <c r="E236" s="2"/>
      <c r="F236" s="3"/>
      <c r="G236" s="4"/>
      <c r="H236" s="4"/>
      <c r="I236" s="4"/>
      <c r="J236" s="16"/>
      <c r="K236" s="8"/>
      <c r="L236" s="8"/>
      <c r="M236" s="8"/>
    </row>
    <row r="237" ht="15.75" customHeight="1">
      <c r="A237" s="152"/>
      <c r="B237" s="153"/>
      <c r="C237" s="153"/>
      <c r="D237" s="153"/>
      <c r="E237" s="2"/>
      <c r="F237" s="3"/>
      <c r="G237" s="4"/>
      <c r="H237" s="4"/>
      <c r="I237" s="4"/>
      <c r="J237" s="16"/>
      <c r="K237" s="8"/>
      <c r="L237" s="8"/>
      <c r="M237" s="8"/>
    </row>
    <row r="238" ht="15.75" customHeight="1">
      <c r="A238" s="152"/>
      <c r="B238" s="153"/>
      <c r="C238" s="153"/>
      <c r="D238" s="153"/>
      <c r="E238" s="2"/>
      <c r="F238" s="3"/>
      <c r="G238" s="4"/>
      <c r="H238" s="4"/>
      <c r="I238" s="4"/>
      <c r="J238" s="16"/>
      <c r="K238" s="8"/>
      <c r="L238" s="8"/>
      <c r="M238" s="8"/>
    </row>
    <row r="239" ht="15.75" customHeight="1">
      <c r="A239" s="152"/>
      <c r="B239" s="153"/>
      <c r="C239" s="153"/>
      <c r="D239" s="153"/>
      <c r="E239" s="2"/>
      <c r="F239" s="3"/>
      <c r="G239" s="4"/>
      <c r="H239" s="4"/>
      <c r="I239" s="4"/>
      <c r="J239" s="16"/>
      <c r="K239" s="8"/>
      <c r="L239" s="8"/>
      <c r="M239" s="8"/>
    </row>
    <row r="240" ht="15.75" customHeight="1">
      <c r="A240" s="152"/>
      <c r="B240" s="153"/>
      <c r="C240" s="153"/>
      <c r="D240" s="153"/>
      <c r="E240" s="2"/>
      <c r="F240" s="3"/>
      <c r="G240" s="4"/>
      <c r="H240" s="4"/>
      <c r="I240" s="4"/>
      <c r="J240" s="16"/>
      <c r="K240" s="8"/>
      <c r="L240" s="8"/>
      <c r="M240" s="8"/>
    </row>
    <row r="241" ht="15.75" customHeight="1">
      <c r="A241" s="152"/>
      <c r="B241" s="153"/>
      <c r="C241" s="153"/>
      <c r="D241" s="153"/>
      <c r="E241" s="2"/>
      <c r="F241" s="3"/>
      <c r="G241" s="4"/>
      <c r="H241" s="4"/>
      <c r="I241" s="4"/>
      <c r="J241" s="16"/>
      <c r="K241" s="8"/>
      <c r="L241" s="8"/>
      <c r="M241" s="8"/>
    </row>
    <row r="242" ht="15.75" customHeight="1">
      <c r="A242" s="152"/>
      <c r="B242" s="153"/>
      <c r="C242" s="153"/>
      <c r="D242" s="153"/>
      <c r="E242" s="2"/>
      <c r="F242" s="3"/>
      <c r="G242" s="4"/>
      <c r="H242" s="4"/>
      <c r="I242" s="4"/>
      <c r="J242" s="16"/>
      <c r="K242" s="8"/>
      <c r="L242" s="8"/>
      <c r="M242" s="8"/>
    </row>
    <row r="243" ht="15.75" customHeight="1">
      <c r="A243" s="152"/>
      <c r="B243" s="153"/>
      <c r="C243" s="153"/>
      <c r="D243" s="153"/>
      <c r="E243" s="2"/>
      <c r="F243" s="3"/>
      <c r="G243" s="4"/>
      <c r="H243" s="4"/>
      <c r="I243" s="4"/>
      <c r="J243" s="16"/>
      <c r="K243" s="8"/>
      <c r="L243" s="8"/>
      <c r="M243" s="8"/>
    </row>
    <row r="244" ht="15.75" customHeight="1">
      <c r="A244" s="152"/>
      <c r="B244" s="153"/>
      <c r="C244" s="153"/>
      <c r="D244" s="153"/>
      <c r="E244" s="2"/>
      <c r="F244" s="3"/>
      <c r="G244" s="4"/>
      <c r="H244" s="4"/>
      <c r="I244" s="4"/>
      <c r="J244" s="16"/>
      <c r="K244" s="8"/>
      <c r="L244" s="8"/>
      <c r="M244" s="8"/>
    </row>
    <row r="245" ht="15.75" customHeight="1">
      <c r="A245" s="152"/>
      <c r="B245" s="153"/>
      <c r="C245" s="153"/>
      <c r="D245" s="153"/>
      <c r="E245" s="2"/>
      <c r="F245" s="3"/>
      <c r="G245" s="4"/>
      <c r="H245" s="4"/>
      <c r="I245" s="4"/>
      <c r="J245" s="16"/>
      <c r="K245" s="8"/>
      <c r="L245" s="8"/>
      <c r="M245" s="8"/>
    </row>
    <row r="246" ht="15.75" customHeight="1">
      <c r="A246" s="152"/>
      <c r="B246" s="153"/>
      <c r="C246" s="153"/>
      <c r="D246" s="153"/>
      <c r="E246" s="2"/>
      <c r="F246" s="3"/>
      <c r="G246" s="4"/>
      <c r="H246" s="4"/>
      <c r="I246" s="4"/>
      <c r="J246" s="16"/>
      <c r="K246" s="8"/>
      <c r="L246" s="8"/>
      <c r="M246" s="8"/>
    </row>
    <row r="247" ht="15.75" customHeight="1">
      <c r="A247" s="152"/>
      <c r="B247" s="153"/>
      <c r="C247" s="153"/>
      <c r="D247" s="153"/>
      <c r="E247" s="2"/>
      <c r="F247" s="3"/>
      <c r="G247" s="4"/>
      <c r="H247" s="4"/>
      <c r="I247" s="4"/>
      <c r="J247" s="16"/>
      <c r="K247" s="8"/>
      <c r="L247" s="8"/>
      <c r="M247" s="8"/>
    </row>
    <row r="248" ht="15.75" customHeight="1">
      <c r="A248" s="152"/>
      <c r="B248" s="153"/>
      <c r="C248" s="153"/>
      <c r="D248" s="153"/>
      <c r="E248" s="2"/>
      <c r="F248" s="3"/>
      <c r="G248" s="4"/>
      <c r="H248" s="4"/>
      <c r="I248" s="4"/>
      <c r="J248" s="16"/>
      <c r="K248" s="8"/>
      <c r="L248" s="8"/>
      <c r="M248" s="8"/>
    </row>
    <row r="249" ht="15.75" customHeight="1">
      <c r="A249" s="152"/>
      <c r="B249" s="153"/>
      <c r="C249" s="153"/>
      <c r="D249" s="153"/>
      <c r="E249" s="2"/>
      <c r="F249" s="3"/>
      <c r="G249" s="4"/>
      <c r="H249" s="4"/>
      <c r="I249" s="4"/>
      <c r="J249" s="16"/>
      <c r="K249" s="8"/>
      <c r="L249" s="8"/>
      <c r="M249" s="8"/>
    </row>
    <row r="250" ht="15.75" customHeight="1">
      <c r="A250" s="152"/>
      <c r="B250" s="153"/>
      <c r="C250" s="153"/>
      <c r="D250" s="153"/>
      <c r="E250" s="2"/>
      <c r="F250" s="3"/>
      <c r="G250" s="4"/>
      <c r="H250" s="4"/>
      <c r="I250" s="4"/>
      <c r="J250" s="16"/>
      <c r="K250" s="8"/>
      <c r="L250" s="8"/>
      <c r="M250" s="8"/>
    </row>
    <row r="251" ht="15.75" customHeight="1">
      <c r="A251" s="152"/>
      <c r="B251" s="153"/>
      <c r="C251" s="153"/>
      <c r="D251" s="153"/>
      <c r="E251" s="2"/>
      <c r="F251" s="3"/>
      <c r="G251" s="4"/>
      <c r="H251" s="4"/>
      <c r="I251" s="4"/>
      <c r="J251" s="16"/>
      <c r="K251" s="8"/>
      <c r="L251" s="8"/>
      <c r="M251" s="8"/>
    </row>
    <row r="252" ht="15.75" customHeight="1">
      <c r="A252" s="152"/>
      <c r="B252" s="153"/>
      <c r="C252" s="153"/>
      <c r="D252" s="153"/>
      <c r="E252" s="2"/>
      <c r="F252" s="3"/>
      <c r="G252" s="4"/>
      <c r="H252" s="4"/>
      <c r="I252" s="4"/>
      <c r="J252" s="16"/>
      <c r="K252" s="8"/>
      <c r="L252" s="8"/>
      <c r="M252" s="8"/>
    </row>
    <row r="253" ht="15.75" customHeight="1">
      <c r="A253" s="152"/>
      <c r="B253" s="153"/>
      <c r="C253" s="153"/>
      <c r="D253" s="153"/>
      <c r="E253" s="2"/>
      <c r="F253" s="3"/>
      <c r="G253" s="4"/>
      <c r="H253" s="4"/>
      <c r="I253" s="4"/>
      <c r="J253" s="16"/>
      <c r="K253" s="8"/>
      <c r="L253" s="8"/>
      <c r="M253" s="8"/>
    </row>
    <row r="254" ht="15.75" customHeight="1">
      <c r="A254" s="152"/>
      <c r="B254" s="153"/>
      <c r="C254" s="153"/>
      <c r="D254" s="153"/>
      <c r="E254" s="2"/>
      <c r="F254" s="3"/>
      <c r="G254" s="4"/>
      <c r="H254" s="4"/>
      <c r="I254" s="4"/>
      <c r="J254" s="16"/>
      <c r="K254" s="8"/>
      <c r="L254" s="8"/>
      <c r="M254" s="8"/>
    </row>
    <row r="255" ht="15.75" customHeight="1">
      <c r="A255" s="152"/>
      <c r="B255" s="153"/>
      <c r="C255" s="153"/>
      <c r="D255" s="153"/>
      <c r="E255" s="2"/>
      <c r="F255" s="3"/>
      <c r="G255" s="4"/>
      <c r="H255" s="4"/>
      <c r="I255" s="4"/>
      <c r="J255" s="16"/>
      <c r="K255" s="8"/>
      <c r="L255" s="8"/>
      <c r="M255" s="8"/>
    </row>
    <row r="256" ht="15.75" customHeight="1">
      <c r="A256" s="152"/>
      <c r="B256" s="153"/>
      <c r="C256" s="153"/>
      <c r="D256" s="153"/>
      <c r="E256" s="2"/>
      <c r="F256" s="3"/>
      <c r="G256" s="4"/>
      <c r="H256" s="4"/>
      <c r="I256" s="4"/>
      <c r="J256" s="16"/>
      <c r="K256" s="8"/>
      <c r="L256" s="8"/>
      <c r="M256" s="8"/>
    </row>
    <row r="257" ht="15.75" customHeight="1">
      <c r="A257" s="152"/>
      <c r="B257" s="153"/>
      <c r="C257" s="153"/>
      <c r="D257" s="153"/>
      <c r="E257" s="2"/>
      <c r="F257" s="3"/>
      <c r="G257" s="4"/>
      <c r="H257" s="4"/>
      <c r="I257" s="4"/>
      <c r="J257" s="16"/>
      <c r="K257" s="8"/>
      <c r="L257" s="8"/>
      <c r="M257" s="8"/>
    </row>
    <row r="258" ht="15.75" customHeight="1">
      <c r="A258" s="152"/>
      <c r="B258" s="153"/>
      <c r="C258" s="153"/>
      <c r="D258" s="153"/>
      <c r="E258" s="2"/>
      <c r="F258" s="3"/>
      <c r="G258" s="4"/>
      <c r="H258" s="4"/>
      <c r="I258" s="4"/>
      <c r="J258" s="16"/>
      <c r="K258" s="8"/>
      <c r="L258" s="8"/>
      <c r="M258" s="8"/>
    </row>
    <row r="259" ht="15.75" customHeight="1">
      <c r="A259" s="152"/>
      <c r="B259" s="153"/>
      <c r="C259" s="153"/>
      <c r="D259" s="153"/>
      <c r="E259" s="2"/>
      <c r="F259" s="3"/>
      <c r="G259" s="4"/>
      <c r="H259" s="4"/>
      <c r="I259" s="4"/>
      <c r="J259" s="16"/>
      <c r="K259" s="8"/>
      <c r="L259" s="8"/>
      <c r="M259" s="8"/>
    </row>
    <row r="260" ht="15.75" customHeight="1">
      <c r="A260" s="152"/>
      <c r="B260" s="153"/>
      <c r="C260" s="153"/>
      <c r="D260" s="153"/>
      <c r="E260" s="2"/>
      <c r="F260" s="3"/>
      <c r="G260" s="4"/>
      <c r="H260" s="4"/>
      <c r="I260" s="4"/>
      <c r="J260" s="16"/>
      <c r="K260" s="8"/>
      <c r="L260" s="8"/>
      <c r="M260" s="8"/>
    </row>
    <row r="261" ht="15.75" customHeight="1">
      <c r="A261" s="152"/>
      <c r="B261" s="153"/>
      <c r="C261" s="153"/>
      <c r="D261" s="153"/>
      <c r="E261" s="2"/>
      <c r="F261" s="3"/>
      <c r="G261" s="4"/>
      <c r="H261" s="4"/>
      <c r="I261" s="4"/>
      <c r="J261" s="16"/>
      <c r="K261" s="8"/>
      <c r="L261" s="8"/>
      <c r="M261" s="8"/>
    </row>
    <row r="262" ht="15.75" customHeight="1">
      <c r="A262" s="152"/>
      <c r="B262" s="153"/>
      <c r="C262" s="153"/>
      <c r="D262" s="153"/>
      <c r="E262" s="2"/>
      <c r="F262" s="3"/>
      <c r="G262" s="4"/>
      <c r="H262" s="4"/>
      <c r="I262" s="4"/>
      <c r="J262" s="16"/>
      <c r="K262" s="8"/>
      <c r="L262" s="8"/>
      <c r="M262" s="8"/>
    </row>
    <row r="263" ht="15.75" customHeight="1">
      <c r="A263" s="152"/>
      <c r="B263" s="153"/>
      <c r="C263" s="153"/>
      <c r="D263" s="153"/>
      <c r="E263" s="2"/>
      <c r="F263" s="3"/>
      <c r="G263" s="4"/>
      <c r="H263" s="4"/>
      <c r="I263" s="4"/>
      <c r="J263" s="16"/>
      <c r="K263" s="8"/>
      <c r="L263" s="8"/>
      <c r="M263" s="8"/>
    </row>
    <row r="264" ht="15.75" customHeight="1">
      <c r="A264" s="152"/>
      <c r="B264" s="153"/>
      <c r="C264" s="153"/>
      <c r="D264" s="153"/>
      <c r="E264" s="2"/>
      <c r="F264" s="3"/>
      <c r="G264" s="4"/>
      <c r="H264" s="4"/>
      <c r="I264" s="4"/>
      <c r="J264" s="16"/>
      <c r="K264" s="8"/>
      <c r="L264" s="8"/>
      <c r="M264" s="8"/>
    </row>
    <row r="265" ht="15.75" customHeight="1">
      <c r="A265" s="152"/>
      <c r="B265" s="153"/>
      <c r="C265" s="153"/>
      <c r="D265" s="153"/>
      <c r="E265" s="2"/>
      <c r="F265" s="3"/>
      <c r="G265" s="4"/>
      <c r="H265" s="4"/>
      <c r="I265" s="4"/>
      <c r="J265" s="16"/>
      <c r="K265" s="8"/>
      <c r="L265" s="8"/>
      <c r="M265" s="8"/>
    </row>
    <row r="266" ht="15.75" customHeight="1">
      <c r="A266" s="152"/>
      <c r="B266" s="153"/>
      <c r="C266" s="153"/>
      <c r="D266" s="153"/>
      <c r="E266" s="2"/>
      <c r="F266" s="3"/>
      <c r="G266" s="4"/>
      <c r="H266" s="4"/>
      <c r="I266" s="4"/>
      <c r="J266" s="16"/>
      <c r="K266" s="8"/>
      <c r="L266" s="8"/>
      <c r="M266" s="8"/>
    </row>
    <row r="267" ht="15.75" customHeight="1">
      <c r="A267" s="152"/>
      <c r="B267" s="153"/>
      <c r="C267" s="153"/>
      <c r="D267" s="153"/>
      <c r="E267" s="2"/>
      <c r="F267" s="3"/>
      <c r="G267" s="4"/>
      <c r="H267" s="4"/>
      <c r="I267" s="4"/>
      <c r="J267" s="16"/>
      <c r="K267" s="8"/>
      <c r="L267" s="8"/>
      <c r="M267" s="8"/>
    </row>
    <row r="268" ht="15.75" customHeight="1">
      <c r="A268" s="152"/>
      <c r="B268" s="153"/>
      <c r="C268" s="153"/>
      <c r="D268" s="153"/>
      <c r="E268" s="2"/>
      <c r="F268" s="3"/>
      <c r="G268" s="4"/>
      <c r="H268" s="4"/>
      <c r="I268" s="4"/>
      <c r="J268" s="16"/>
      <c r="K268" s="8"/>
      <c r="L268" s="8"/>
      <c r="M268" s="8"/>
    </row>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D1"/>
    <mergeCell ref="A6:J6"/>
  </mergeCells>
  <printOptions gridLines="1" horizontalCentered="1"/>
  <pageMargins bottom="0.75" footer="0.0" header="0.0" left="0.7" right="0.7" top="0.75"/>
  <pageSetup fitToHeight="0" cellComments="atEnd" orientation="landscape" pageOrder="overThenDown"/>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6" width="12.63"/>
  </cols>
  <sheetData>
    <row r="1">
      <c r="A1" s="156"/>
      <c r="B1" s="156"/>
      <c r="C1" s="156"/>
      <c r="D1" s="156"/>
      <c r="F1" s="363" t="s">
        <v>259</v>
      </c>
      <c r="G1" s="363"/>
      <c r="H1" s="363"/>
      <c r="I1" s="363"/>
      <c r="J1" s="363"/>
      <c r="K1" s="363"/>
      <c r="L1" s="364"/>
      <c r="M1" s="364"/>
      <c r="N1" s="364"/>
      <c r="O1" s="364"/>
      <c r="P1" s="365"/>
      <c r="Q1" s="156"/>
      <c r="R1" s="366"/>
      <c r="S1" s="156"/>
      <c r="T1" s="156"/>
      <c r="U1" s="156"/>
      <c r="V1" s="156"/>
      <c r="W1" s="156"/>
      <c r="X1" s="156"/>
      <c r="Y1" s="156"/>
    </row>
    <row r="2">
      <c r="A2" s="367" t="s">
        <v>260</v>
      </c>
      <c r="B2" s="367" t="s">
        <v>261</v>
      </c>
      <c r="C2" s="367" t="s">
        <v>262</v>
      </c>
      <c r="D2" s="367" t="s">
        <v>263</v>
      </c>
      <c r="E2" s="368" t="s">
        <v>264</v>
      </c>
      <c r="F2" s="369" t="s">
        <v>265</v>
      </c>
      <c r="G2" s="370" t="s">
        <v>266</v>
      </c>
      <c r="H2" s="371" t="s">
        <v>267</v>
      </c>
      <c r="I2" s="372" t="s">
        <v>268</v>
      </c>
      <c r="J2" s="373" t="s">
        <v>269</v>
      </c>
      <c r="K2" s="374" t="s">
        <v>270</v>
      </c>
      <c r="L2" s="368" t="s">
        <v>271</v>
      </c>
      <c r="M2" s="368" t="s">
        <v>272</v>
      </c>
      <c r="N2" s="368" t="s">
        <v>273</v>
      </c>
      <c r="O2" s="368" t="s">
        <v>274</v>
      </c>
      <c r="P2" s="368" t="s">
        <v>275</v>
      </c>
      <c r="Q2" s="365"/>
      <c r="R2" s="375" t="s">
        <v>276</v>
      </c>
      <c r="S2" s="376"/>
      <c r="T2" s="156"/>
      <c r="U2" s="156"/>
      <c r="V2" s="156"/>
      <c r="W2" s="156"/>
      <c r="X2" s="156"/>
      <c r="Y2" s="156"/>
    </row>
    <row r="3">
      <c r="A3" s="377">
        <v>892.0</v>
      </c>
      <c r="B3" s="378">
        <v>9.0</v>
      </c>
      <c r="C3" s="377">
        <v>342.0</v>
      </c>
      <c r="D3" s="377">
        <v>4.0</v>
      </c>
      <c r="E3" s="337">
        <v>44.0</v>
      </c>
      <c r="F3" s="379">
        <v>99.0</v>
      </c>
      <c r="G3" s="380">
        <v>105.48</v>
      </c>
      <c r="H3" s="381">
        <v>110.35</v>
      </c>
      <c r="I3" s="382">
        <v>115.44</v>
      </c>
      <c r="J3" s="383">
        <v>120.77</v>
      </c>
      <c r="K3" s="384">
        <v>130.11</v>
      </c>
      <c r="L3" s="385">
        <v>6.48</v>
      </c>
      <c r="M3" s="385">
        <v>11.35</v>
      </c>
      <c r="N3" s="385">
        <v>16.44</v>
      </c>
      <c r="O3" s="385">
        <v>21.77</v>
      </c>
      <c r="P3" s="386">
        <v>31.11</v>
      </c>
      <c r="Q3" s="387"/>
      <c r="R3" s="388" t="s">
        <v>277</v>
      </c>
      <c r="S3" s="349">
        <v>4.55</v>
      </c>
      <c r="T3" s="156"/>
      <c r="U3" s="365"/>
      <c r="V3" s="156"/>
      <c r="W3" s="156"/>
      <c r="X3" s="156"/>
      <c r="Y3" s="156"/>
    </row>
    <row r="4">
      <c r="A4" s="377">
        <v>857.0</v>
      </c>
      <c r="B4" s="378">
        <v>9.0</v>
      </c>
      <c r="C4" s="377">
        <v>307.0</v>
      </c>
      <c r="D4" s="377">
        <v>4.0</v>
      </c>
      <c r="E4" s="337">
        <v>44.0</v>
      </c>
      <c r="F4" s="379">
        <v>99.0</v>
      </c>
      <c r="G4" s="380">
        <v>103.88</v>
      </c>
      <c r="H4" s="381">
        <v>108.68</v>
      </c>
      <c r="I4" s="382">
        <v>113.71</v>
      </c>
      <c r="J4" s="383">
        <v>118.97</v>
      </c>
      <c r="K4" s="384">
        <v>128.24</v>
      </c>
      <c r="L4" s="385">
        <v>4.88</v>
      </c>
      <c r="M4" s="385">
        <v>9.68</v>
      </c>
      <c r="N4" s="385">
        <v>14.71</v>
      </c>
      <c r="O4" s="385">
        <v>19.97</v>
      </c>
      <c r="P4" s="386">
        <v>29.24</v>
      </c>
      <c r="Q4" s="387"/>
      <c r="R4" s="388" t="s">
        <v>278</v>
      </c>
      <c r="S4" s="349">
        <v>4.73</v>
      </c>
      <c r="T4" s="389">
        <v>1.04</v>
      </c>
      <c r="U4" s="365" t="s">
        <v>279</v>
      </c>
      <c r="V4" s="156"/>
      <c r="W4" s="156"/>
      <c r="X4" s="156"/>
      <c r="Y4" s="156"/>
    </row>
    <row r="5">
      <c r="A5" s="377">
        <v>591.0</v>
      </c>
      <c r="B5" s="378">
        <v>6.0</v>
      </c>
      <c r="C5" s="377">
        <v>41.0</v>
      </c>
      <c r="D5" s="377">
        <v>1.0</v>
      </c>
      <c r="E5" s="337">
        <v>11.0</v>
      </c>
      <c r="F5" s="379">
        <v>66.0</v>
      </c>
      <c r="G5" s="380">
        <v>91.79</v>
      </c>
      <c r="H5" s="381">
        <v>96.11</v>
      </c>
      <c r="I5" s="382">
        <v>100.64</v>
      </c>
      <c r="J5" s="383">
        <v>105.38</v>
      </c>
      <c r="K5" s="384">
        <v>114.1</v>
      </c>
      <c r="L5" s="385">
        <v>25.79</v>
      </c>
      <c r="M5" s="385">
        <v>30.11</v>
      </c>
      <c r="N5" s="385">
        <v>34.64</v>
      </c>
      <c r="O5" s="385">
        <v>39.38</v>
      </c>
      <c r="P5" s="386">
        <v>48.1</v>
      </c>
      <c r="Q5" s="387"/>
      <c r="R5" s="388" t="s">
        <v>280</v>
      </c>
      <c r="S5" s="349">
        <v>4.92</v>
      </c>
      <c r="T5" s="156"/>
      <c r="U5" s="365"/>
      <c r="V5" s="156"/>
      <c r="W5" s="156"/>
      <c r="X5" s="156"/>
      <c r="Y5" s="156"/>
    </row>
    <row r="6">
      <c r="A6" s="377">
        <v>677.0</v>
      </c>
      <c r="B6" s="378">
        <v>7.0</v>
      </c>
      <c r="C6" s="377">
        <v>127.0</v>
      </c>
      <c r="D6" s="377">
        <v>2.0</v>
      </c>
      <c r="E6" s="337">
        <v>22.0</v>
      </c>
      <c r="F6" s="379">
        <v>77.0</v>
      </c>
      <c r="G6" s="380">
        <v>95.73</v>
      </c>
      <c r="H6" s="381">
        <v>100.2</v>
      </c>
      <c r="I6" s="382">
        <v>104.89</v>
      </c>
      <c r="J6" s="383">
        <v>109.8</v>
      </c>
      <c r="K6" s="384">
        <v>118.7</v>
      </c>
      <c r="L6" s="385">
        <v>18.73</v>
      </c>
      <c r="M6" s="385">
        <v>23.2</v>
      </c>
      <c r="N6" s="385">
        <v>27.89</v>
      </c>
      <c r="O6" s="385">
        <v>32.8</v>
      </c>
      <c r="P6" s="386">
        <v>41.7</v>
      </c>
      <c r="Q6" s="387"/>
      <c r="R6" s="388" t="s">
        <v>281</v>
      </c>
      <c r="S6" s="349">
        <v>5.12</v>
      </c>
      <c r="T6" s="156"/>
      <c r="U6" s="156"/>
      <c r="V6" s="156"/>
      <c r="W6" s="156"/>
      <c r="X6" s="156"/>
      <c r="Y6" s="156"/>
    </row>
    <row r="7">
      <c r="A7" s="377">
        <v>1634.0</v>
      </c>
      <c r="B7" s="378">
        <v>17.0</v>
      </c>
      <c r="C7" s="377">
        <v>1084.0</v>
      </c>
      <c r="D7" s="377">
        <v>11.0</v>
      </c>
      <c r="E7" s="337">
        <v>121.0</v>
      </c>
      <c r="F7" s="379">
        <v>176.0</v>
      </c>
      <c r="G7" s="380">
        <v>142.25</v>
      </c>
      <c r="H7" s="381">
        <v>148.59</v>
      </c>
      <c r="I7" s="382">
        <v>155.21</v>
      </c>
      <c r="J7" s="383">
        <v>162.14</v>
      </c>
      <c r="K7" s="384">
        <v>173.13</v>
      </c>
      <c r="L7" s="385">
        <v>-33.75</v>
      </c>
      <c r="M7" s="385">
        <v>-27.41</v>
      </c>
      <c r="N7" s="385">
        <v>-20.79</v>
      </c>
      <c r="O7" s="385">
        <v>-13.86</v>
      </c>
      <c r="P7" s="386">
        <v>-2.87</v>
      </c>
      <c r="Q7" s="387"/>
      <c r="R7" s="388" t="s">
        <v>282</v>
      </c>
      <c r="S7" s="349">
        <v>5.32</v>
      </c>
      <c r="T7" s="156"/>
      <c r="U7" s="390" t="s">
        <v>283</v>
      </c>
      <c r="V7" s="390"/>
      <c r="W7" s="156"/>
      <c r="X7" s="156"/>
      <c r="Y7" s="156"/>
    </row>
    <row r="8">
      <c r="A8" s="377">
        <v>43.0</v>
      </c>
      <c r="B8" s="378">
        <v>1.0</v>
      </c>
      <c r="C8" s="391"/>
      <c r="D8" s="391"/>
      <c r="E8" s="337" t="s">
        <v>284</v>
      </c>
      <c r="F8" s="379">
        <v>55.0</v>
      </c>
      <c r="G8" s="380">
        <v>69.45</v>
      </c>
      <c r="H8" s="381">
        <v>72.88</v>
      </c>
      <c r="I8" s="382">
        <v>76.47</v>
      </c>
      <c r="J8" s="383">
        <v>80.25</v>
      </c>
      <c r="K8" s="384">
        <v>87.97</v>
      </c>
      <c r="L8" s="385">
        <v>14.45</v>
      </c>
      <c r="M8" s="385">
        <v>17.88</v>
      </c>
      <c r="N8" s="385">
        <v>21.47</v>
      </c>
      <c r="O8" s="385">
        <v>25.25</v>
      </c>
      <c r="P8" s="386">
        <v>32.97</v>
      </c>
      <c r="Q8" s="387"/>
      <c r="R8" s="392"/>
      <c r="S8" s="156"/>
      <c r="T8" s="156"/>
      <c r="U8" s="365"/>
      <c r="V8" s="365"/>
      <c r="W8" s="365"/>
      <c r="X8" s="156"/>
      <c r="Y8" s="156"/>
    </row>
    <row r="9">
      <c r="A9" s="377">
        <v>0.0</v>
      </c>
      <c r="B9" s="378">
        <v>0.0</v>
      </c>
      <c r="C9" s="391"/>
      <c r="D9" s="391"/>
      <c r="E9" s="337" t="s">
        <v>284</v>
      </c>
      <c r="F9" s="379">
        <v>55.0</v>
      </c>
      <c r="G9" s="380">
        <v>64.9</v>
      </c>
      <c r="H9" s="381">
        <v>68.15</v>
      </c>
      <c r="I9" s="382">
        <v>71.55</v>
      </c>
      <c r="J9" s="383">
        <v>75.13</v>
      </c>
      <c r="K9" s="384">
        <v>82.64</v>
      </c>
      <c r="L9" s="385">
        <v>9.9</v>
      </c>
      <c r="M9" s="385">
        <v>13.15</v>
      </c>
      <c r="N9" s="385">
        <v>16.55</v>
      </c>
      <c r="O9" s="385">
        <v>20.13</v>
      </c>
      <c r="P9" s="386">
        <v>27.64</v>
      </c>
      <c r="Q9" s="387"/>
      <c r="R9" s="393" t="s">
        <v>285</v>
      </c>
      <c r="S9" s="394" t="s">
        <v>286</v>
      </c>
      <c r="T9" s="156"/>
      <c r="U9" s="365"/>
      <c r="V9" s="365"/>
      <c r="W9" s="365"/>
      <c r="X9" s="156"/>
      <c r="Y9" s="156"/>
    </row>
    <row r="10">
      <c r="A10" s="377">
        <v>212.0</v>
      </c>
      <c r="B10" s="378">
        <v>3.0</v>
      </c>
      <c r="C10" s="391"/>
      <c r="D10" s="391"/>
      <c r="E10" s="337" t="s">
        <v>284</v>
      </c>
      <c r="F10" s="379">
        <v>55.0</v>
      </c>
      <c r="G10" s="380">
        <v>78.55</v>
      </c>
      <c r="H10" s="381">
        <v>82.34</v>
      </c>
      <c r="I10" s="382">
        <v>86.32</v>
      </c>
      <c r="J10" s="383">
        <v>90.48</v>
      </c>
      <c r="K10" s="384">
        <v>98.61</v>
      </c>
      <c r="L10" s="385">
        <v>23.55</v>
      </c>
      <c r="M10" s="385">
        <v>27.34</v>
      </c>
      <c r="N10" s="385">
        <v>31.32</v>
      </c>
      <c r="O10" s="385">
        <v>35.48</v>
      </c>
      <c r="P10" s="386">
        <v>43.61</v>
      </c>
      <c r="Q10" s="387"/>
      <c r="R10" s="395" t="s">
        <v>287</v>
      </c>
      <c r="S10" s="396">
        <v>132.0</v>
      </c>
      <c r="T10" s="156"/>
      <c r="U10" s="365"/>
      <c r="V10" s="365"/>
      <c r="W10" s="365"/>
      <c r="X10" s="156"/>
      <c r="Y10" s="156"/>
    </row>
    <row r="11">
      <c r="A11" s="377">
        <v>1147.0</v>
      </c>
      <c r="B11" s="378">
        <v>12.0</v>
      </c>
      <c r="C11" s="377">
        <v>597.0</v>
      </c>
      <c r="D11" s="377">
        <v>6.0</v>
      </c>
      <c r="E11" s="337">
        <v>66.0</v>
      </c>
      <c r="F11" s="379">
        <v>121.0</v>
      </c>
      <c r="G11" s="380">
        <v>119.5</v>
      </c>
      <c r="H11" s="381">
        <v>124.93</v>
      </c>
      <c r="I11" s="382">
        <v>130.61</v>
      </c>
      <c r="J11" s="383">
        <v>136.55</v>
      </c>
      <c r="K11" s="384">
        <v>146.52</v>
      </c>
      <c r="L11" s="385">
        <v>-1.5</v>
      </c>
      <c r="M11" s="385">
        <v>3.93</v>
      </c>
      <c r="N11" s="385">
        <v>9.61</v>
      </c>
      <c r="O11" s="385">
        <v>15.55</v>
      </c>
      <c r="P11" s="386">
        <v>25.52</v>
      </c>
      <c r="Q11" s="387"/>
      <c r="R11" s="397" t="s">
        <v>288</v>
      </c>
      <c r="S11" s="398">
        <v>2.0</v>
      </c>
      <c r="T11" s="156"/>
      <c r="U11" s="156"/>
      <c r="V11" s="156"/>
      <c r="W11" s="156"/>
      <c r="X11" s="156"/>
      <c r="Y11" s="156"/>
    </row>
    <row r="12">
      <c r="A12" s="377">
        <v>1618.0</v>
      </c>
      <c r="B12" s="378">
        <v>17.0</v>
      </c>
      <c r="C12" s="377">
        <v>1068.0</v>
      </c>
      <c r="D12" s="377">
        <v>11.0</v>
      </c>
      <c r="E12" s="337">
        <v>121.0</v>
      </c>
      <c r="F12" s="379">
        <v>176.0</v>
      </c>
      <c r="G12" s="380">
        <v>142.25</v>
      </c>
      <c r="H12" s="381">
        <v>148.59</v>
      </c>
      <c r="I12" s="382">
        <v>155.21</v>
      </c>
      <c r="J12" s="383">
        <v>162.14</v>
      </c>
      <c r="K12" s="384">
        <v>173.13</v>
      </c>
      <c r="L12" s="385">
        <v>-33.75</v>
      </c>
      <c r="M12" s="385">
        <v>-27.41</v>
      </c>
      <c r="N12" s="385">
        <v>-20.79</v>
      </c>
      <c r="O12" s="385">
        <v>-13.86</v>
      </c>
      <c r="P12" s="386">
        <v>-2.87</v>
      </c>
      <c r="Q12" s="387"/>
      <c r="R12" s="395" t="s">
        <v>289</v>
      </c>
      <c r="S12" s="396">
        <v>1.0</v>
      </c>
      <c r="T12" s="156"/>
      <c r="U12" s="365"/>
      <c r="V12" s="156"/>
      <c r="W12" s="156"/>
      <c r="X12" s="156"/>
      <c r="Y12" s="156"/>
    </row>
    <row r="13">
      <c r="A13" s="377">
        <v>832.0</v>
      </c>
      <c r="B13" s="378">
        <v>9.0</v>
      </c>
      <c r="C13" s="377">
        <v>282.0</v>
      </c>
      <c r="D13" s="377">
        <v>3.0</v>
      </c>
      <c r="E13" s="337">
        <v>33.0</v>
      </c>
      <c r="F13" s="379">
        <v>88.0</v>
      </c>
      <c r="G13" s="380">
        <v>105.85</v>
      </c>
      <c r="H13" s="381">
        <v>110.73</v>
      </c>
      <c r="I13" s="382">
        <v>115.84</v>
      </c>
      <c r="J13" s="383">
        <v>121.19</v>
      </c>
      <c r="K13" s="384">
        <v>130.55</v>
      </c>
      <c r="L13" s="385">
        <v>17.85</v>
      </c>
      <c r="M13" s="385">
        <v>22.73</v>
      </c>
      <c r="N13" s="385">
        <v>27.84</v>
      </c>
      <c r="O13" s="385">
        <v>33.19</v>
      </c>
      <c r="P13" s="386">
        <v>42.55</v>
      </c>
      <c r="Q13" s="387"/>
      <c r="R13" s="395" t="s">
        <v>290</v>
      </c>
      <c r="S13" s="396">
        <v>1.0</v>
      </c>
      <c r="T13" s="156"/>
      <c r="U13" s="399">
        <v>36.22</v>
      </c>
      <c r="V13" s="156" t="s">
        <v>291</v>
      </c>
      <c r="W13" s="156"/>
      <c r="X13" s="156"/>
      <c r="Y13" s="156"/>
    </row>
    <row r="14">
      <c r="A14" s="377">
        <v>560.0</v>
      </c>
      <c r="B14" s="378">
        <v>6.0</v>
      </c>
      <c r="C14" s="377">
        <v>10.0</v>
      </c>
      <c r="D14" s="377">
        <v>1.0</v>
      </c>
      <c r="E14" s="337">
        <v>11.0</v>
      </c>
      <c r="F14" s="379">
        <v>66.0</v>
      </c>
      <c r="G14" s="380">
        <v>90.4</v>
      </c>
      <c r="H14" s="381">
        <v>94.66</v>
      </c>
      <c r="I14" s="382">
        <v>99.13</v>
      </c>
      <c r="J14" s="383">
        <v>103.81</v>
      </c>
      <c r="K14" s="384">
        <v>112.47</v>
      </c>
      <c r="L14" s="385">
        <v>24.4</v>
      </c>
      <c r="M14" s="385">
        <v>28.66</v>
      </c>
      <c r="N14" s="385">
        <v>33.13</v>
      </c>
      <c r="O14" s="385">
        <v>37.81</v>
      </c>
      <c r="P14" s="386">
        <v>46.47</v>
      </c>
      <c r="Q14" s="387"/>
      <c r="R14" s="400" t="s">
        <v>216</v>
      </c>
      <c r="S14" s="401">
        <v>136.0</v>
      </c>
      <c r="T14" s="156"/>
      <c r="U14" s="156"/>
      <c r="V14" s="156"/>
      <c r="W14" s="156"/>
      <c r="X14" s="389"/>
      <c r="Y14" s="156"/>
    </row>
    <row r="15">
      <c r="A15" s="377">
        <v>512.0</v>
      </c>
      <c r="B15" s="378">
        <v>6.0</v>
      </c>
      <c r="C15" s="391"/>
      <c r="D15" s="377">
        <v>0.0</v>
      </c>
      <c r="E15" s="337" t="s">
        <v>284</v>
      </c>
      <c r="F15" s="379">
        <v>55.0</v>
      </c>
      <c r="G15" s="380">
        <v>92.2</v>
      </c>
      <c r="H15" s="381">
        <v>96.54</v>
      </c>
      <c r="I15" s="382">
        <v>101.08</v>
      </c>
      <c r="J15" s="383">
        <v>105.84</v>
      </c>
      <c r="K15" s="384">
        <v>114.58</v>
      </c>
      <c r="L15" s="385">
        <v>37.2</v>
      </c>
      <c r="M15" s="385">
        <v>41.54</v>
      </c>
      <c r="N15" s="385">
        <v>46.08</v>
      </c>
      <c r="O15" s="385">
        <v>50.84</v>
      </c>
      <c r="P15" s="386">
        <v>59.58</v>
      </c>
      <c r="Q15" s="387"/>
      <c r="R15" s="366"/>
      <c r="S15" s="156"/>
      <c r="T15" s="156"/>
      <c r="U15" s="156"/>
      <c r="V15" s="156"/>
      <c r="W15" s="156"/>
      <c r="X15" s="389"/>
      <c r="Y15" s="156"/>
    </row>
    <row r="16">
      <c r="A16" s="377">
        <v>565.0</v>
      </c>
      <c r="B16" s="378">
        <v>6.0</v>
      </c>
      <c r="C16" s="377">
        <v>15.0</v>
      </c>
      <c r="D16" s="377">
        <v>1.0</v>
      </c>
      <c r="E16" s="337">
        <v>11.0</v>
      </c>
      <c r="F16" s="379">
        <v>66.0</v>
      </c>
      <c r="G16" s="380">
        <v>90.61</v>
      </c>
      <c r="H16" s="381">
        <v>94.88</v>
      </c>
      <c r="I16" s="382">
        <v>99.36</v>
      </c>
      <c r="J16" s="383">
        <v>104.05</v>
      </c>
      <c r="K16" s="384">
        <v>112.72</v>
      </c>
      <c r="L16" s="385">
        <v>24.61</v>
      </c>
      <c r="M16" s="385">
        <v>28.88</v>
      </c>
      <c r="N16" s="385">
        <v>33.36</v>
      </c>
      <c r="O16" s="385">
        <v>38.05</v>
      </c>
      <c r="P16" s="386">
        <v>46.72</v>
      </c>
      <c r="Q16" s="387"/>
      <c r="R16" s="156"/>
      <c r="S16" s="156"/>
      <c r="T16" s="156"/>
      <c r="U16" s="156"/>
      <c r="V16" s="156"/>
      <c r="W16" s="156"/>
      <c r="X16" s="156"/>
      <c r="Y16" s="156"/>
    </row>
    <row r="17">
      <c r="A17" s="377">
        <v>27.0</v>
      </c>
      <c r="B17" s="378">
        <v>1.0</v>
      </c>
      <c r="C17" s="391"/>
      <c r="D17" s="391"/>
      <c r="E17" s="337" t="s">
        <v>284</v>
      </c>
      <c r="F17" s="379">
        <v>55.0</v>
      </c>
      <c r="G17" s="380">
        <v>69.45</v>
      </c>
      <c r="H17" s="381">
        <v>72.88</v>
      </c>
      <c r="I17" s="382">
        <v>76.47</v>
      </c>
      <c r="J17" s="383">
        <v>80.25</v>
      </c>
      <c r="K17" s="384">
        <v>87.97</v>
      </c>
      <c r="L17" s="385">
        <v>14.45</v>
      </c>
      <c r="M17" s="385">
        <v>17.88</v>
      </c>
      <c r="N17" s="385">
        <v>21.47</v>
      </c>
      <c r="O17" s="385">
        <v>25.25</v>
      </c>
      <c r="P17" s="386">
        <v>32.97</v>
      </c>
      <c r="Q17" s="387"/>
      <c r="R17" s="366"/>
      <c r="S17" s="156"/>
      <c r="T17" s="156"/>
      <c r="U17" s="402">
        <v>0.1</v>
      </c>
      <c r="V17" s="403" t="s">
        <v>292</v>
      </c>
      <c r="W17" s="156"/>
      <c r="X17" s="156"/>
      <c r="Y17" s="156"/>
    </row>
    <row r="18">
      <c r="A18" s="377">
        <v>695.0</v>
      </c>
      <c r="B18" s="378">
        <v>7.0</v>
      </c>
      <c r="C18" s="377">
        <v>145.0</v>
      </c>
      <c r="D18" s="377">
        <v>2.0</v>
      </c>
      <c r="E18" s="337">
        <v>22.0</v>
      </c>
      <c r="F18" s="379">
        <v>77.0</v>
      </c>
      <c r="G18" s="380">
        <v>96.52</v>
      </c>
      <c r="H18" s="381">
        <v>101.03</v>
      </c>
      <c r="I18" s="382">
        <v>105.75</v>
      </c>
      <c r="J18" s="383">
        <v>110.7</v>
      </c>
      <c r="K18" s="384">
        <v>119.63</v>
      </c>
      <c r="L18" s="385">
        <v>19.52</v>
      </c>
      <c r="M18" s="385">
        <v>24.03</v>
      </c>
      <c r="N18" s="385">
        <v>28.75</v>
      </c>
      <c r="O18" s="385">
        <v>33.7</v>
      </c>
      <c r="P18" s="386">
        <v>42.63</v>
      </c>
      <c r="Q18" s="387"/>
      <c r="R18" s="156"/>
      <c r="S18" s="401">
        <v>18.0</v>
      </c>
      <c r="T18" s="403" t="s">
        <v>293</v>
      </c>
      <c r="U18" s="402">
        <v>0.05</v>
      </c>
      <c r="V18" s="403" t="s">
        <v>294</v>
      </c>
      <c r="W18" s="156"/>
      <c r="X18" s="156"/>
      <c r="Y18" s="156"/>
    </row>
    <row r="19">
      <c r="A19" s="377">
        <v>996.0</v>
      </c>
      <c r="B19" s="378">
        <v>10.0</v>
      </c>
      <c r="C19" s="377">
        <v>446.0</v>
      </c>
      <c r="D19" s="377">
        <v>5.0</v>
      </c>
      <c r="E19" s="337">
        <v>55.0</v>
      </c>
      <c r="F19" s="379">
        <v>110.0</v>
      </c>
      <c r="G19" s="380">
        <v>110.22</v>
      </c>
      <c r="H19" s="381">
        <v>115.28</v>
      </c>
      <c r="I19" s="382">
        <v>120.57</v>
      </c>
      <c r="J19" s="383">
        <v>126.11</v>
      </c>
      <c r="K19" s="384">
        <v>135.66</v>
      </c>
      <c r="L19" s="385">
        <v>0.22</v>
      </c>
      <c r="M19" s="385">
        <v>5.28</v>
      </c>
      <c r="N19" s="385">
        <v>10.57</v>
      </c>
      <c r="O19" s="385">
        <v>16.11</v>
      </c>
      <c r="P19" s="386">
        <v>25.66</v>
      </c>
      <c r="Q19" s="387"/>
      <c r="R19" s="394" t="s">
        <v>285</v>
      </c>
      <c r="S19" s="394" t="s">
        <v>295</v>
      </c>
      <c r="T19" s="394" t="s">
        <v>277</v>
      </c>
      <c r="U19" s="394" t="s">
        <v>278</v>
      </c>
      <c r="V19" s="394" t="s">
        <v>280</v>
      </c>
      <c r="W19" s="394" t="s">
        <v>281</v>
      </c>
      <c r="X19" s="394" t="s">
        <v>282</v>
      </c>
      <c r="Y19" s="156"/>
    </row>
    <row r="20">
      <c r="A20" s="377">
        <v>1312.0</v>
      </c>
      <c r="B20" s="378">
        <v>14.0</v>
      </c>
      <c r="C20" s="377">
        <v>762.0</v>
      </c>
      <c r="D20" s="377">
        <v>8.0</v>
      </c>
      <c r="E20" s="337">
        <v>88.0</v>
      </c>
      <c r="F20" s="379">
        <v>143.0</v>
      </c>
      <c r="G20" s="380">
        <v>128.6</v>
      </c>
      <c r="H20" s="381">
        <v>134.39</v>
      </c>
      <c r="I20" s="382">
        <v>140.45</v>
      </c>
      <c r="J20" s="383">
        <v>146.78</v>
      </c>
      <c r="K20" s="384">
        <v>157.16</v>
      </c>
      <c r="L20" s="385">
        <v>-14.4</v>
      </c>
      <c r="M20" s="385">
        <v>-8.61</v>
      </c>
      <c r="N20" s="385">
        <v>-2.55</v>
      </c>
      <c r="O20" s="385">
        <v>3.78</v>
      </c>
      <c r="P20" s="386">
        <v>14.16</v>
      </c>
      <c r="Q20" s="387"/>
      <c r="R20" s="404" t="s">
        <v>210</v>
      </c>
      <c r="S20" s="396">
        <v>55.0</v>
      </c>
      <c r="T20" s="337">
        <v>64.9</v>
      </c>
      <c r="U20" s="337">
        <v>68.15</v>
      </c>
      <c r="V20" s="337">
        <v>71.55</v>
      </c>
      <c r="W20" s="337">
        <v>75.13</v>
      </c>
      <c r="X20" s="337">
        <v>82.64</v>
      </c>
      <c r="Y20" s="156"/>
    </row>
    <row r="21" ht="15.75" customHeight="1">
      <c r="A21" s="377">
        <v>388.0</v>
      </c>
      <c r="B21" s="378">
        <v>4.0</v>
      </c>
      <c r="C21" s="391"/>
      <c r="D21" s="377">
        <v>0.0</v>
      </c>
      <c r="E21" s="337" t="s">
        <v>284</v>
      </c>
      <c r="F21" s="379">
        <v>55.0</v>
      </c>
      <c r="G21" s="380">
        <v>82.54</v>
      </c>
      <c r="H21" s="381">
        <v>86.49</v>
      </c>
      <c r="I21" s="382">
        <v>90.63</v>
      </c>
      <c r="J21" s="383">
        <v>94.97</v>
      </c>
      <c r="K21" s="384">
        <v>103.28</v>
      </c>
      <c r="L21" s="385">
        <v>27.54</v>
      </c>
      <c r="M21" s="385">
        <v>31.49</v>
      </c>
      <c r="N21" s="385">
        <v>35.63</v>
      </c>
      <c r="O21" s="385">
        <v>39.97</v>
      </c>
      <c r="P21" s="386">
        <v>48.28</v>
      </c>
      <c r="Q21" s="387"/>
      <c r="R21" s="404" t="s">
        <v>296</v>
      </c>
      <c r="S21" s="396">
        <v>164.72</v>
      </c>
      <c r="T21" s="337">
        <v>194.37</v>
      </c>
      <c r="U21" s="337">
        <v>204.09</v>
      </c>
      <c r="V21" s="337">
        <v>214.29</v>
      </c>
      <c r="W21" s="337">
        <v>225.01</v>
      </c>
      <c r="X21" s="337">
        <v>247.51</v>
      </c>
      <c r="Y21" s="156"/>
    </row>
    <row r="22" ht="15.75" customHeight="1">
      <c r="A22" s="377">
        <v>373.0</v>
      </c>
      <c r="B22" s="378">
        <v>4.0</v>
      </c>
      <c r="C22" s="391"/>
      <c r="D22" s="377">
        <v>0.0</v>
      </c>
      <c r="E22" s="337" t="s">
        <v>284</v>
      </c>
      <c r="F22" s="379">
        <v>55.0</v>
      </c>
      <c r="G22" s="380">
        <v>81.87</v>
      </c>
      <c r="H22" s="381">
        <v>85.8</v>
      </c>
      <c r="I22" s="382">
        <v>89.91</v>
      </c>
      <c r="J22" s="383">
        <v>94.22</v>
      </c>
      <c r="K22" s="384">
        <v>102.5</v>
      </c>
      <c r="L22" s="385">
        <v>26.87</v>
      </c>
      <c r="M22" s="385">
        <v>30.8</v>
      </c>
      <c r="N22" s="385">
        <v>34.91</v>
      </c>
      <c r="O22" s="385">
        <v>39.22</v>
      </c>
      <c r="P22" s="386">
        <v>47.5</v>
      </c>
      <c r="Q22" s="387"/>
      <c r="R22" s="404" t="s">
        <v>214</v>
      </c>
      <c r="S22" s="396">
        <v>340.82</v>
      </c>
      <c r="T22" s="337">
        <v>402.17</v>
      </c>
      <c r="U22" s="337">
        <v>422.28</v>
      </c>
      <c r="V22" s="337">
        <v>443.39</v>
      </c>
      <c r="W22" s="337">
        <v>465.56</v>
      </c>
      <c r="X22" s="337">
        <v>512.12</v>
      </c>
      <c r="Y22" s="156"/>
    </row>
    <row r="23" ht="15.75" customHeight="1">
      <c r="A23" s="377">
        <v>2000.0</v>
      </c>
      <c r="B23" s="378">
        <v>20.0</v>
      </c>
      <c r="C23" s="377">
        <v>1450.0</v>
      </c>
      <c r="D23" s="377">
        <v>15.0</v>
      </c>
      <c r="E23" s="337">
        <v>165.0</v>
      </c>
      <c r="F23" s="379">
        <v>725.82</v>
      </c>
      <c r="G23" s="380">
        <v>752.77</v>
      </c>
      <c r="H23" s="381">
        <v>789.5</v>
      </c>
      <c r="I23" s="382">
        <v>828.02</v>
      </c>
      <c r="J23" s="383">
        <v>868.44</v>
      </c>
      <c r="K23" s="384">
        <v>949.14</v>
      </c>
      <c r="L23" s="385">
        <v>26.95</v>
      </c>
      <c r="M23" s="385">
        <v>63.68</v>
      </c>
      <c r="N23" s="385">
        <v>102.2</v>
      </c>
      <c r="O23" s="385">
        <v>142.62</v>
      </c>
      <c r="P23" s="386">
        <v>223.32</v>
      </c>
      <c r="Q23" s="387"/>
      <c r="R23" s="404" t="s">
        <v>215</v>
      </c>
      <c r="S23" s="396">
        <v>560.82</v>
      </c>
      <c r="T23" s="337">
        <v>661.77</v>
      </c>
      <c r="U23" s="337">
        <v>694.86</v>
      </c>
      <c r="V23" s="337">
        <v>729.6</v>
      </c>
      <c r="W23" s="337">
        <v>766.08</v>
      </c>
      <c r="X23" s="337">
        <v>842.69</v>
      </c>
      <c r="Y23" s="156"/>
    </row>
    <row r="24" ht="15.75" customHeight="1">
      <c r="A24" s="377">
        <v>727.0</v>
      </c>
      <c r="B24" s="378">
        <v>8.0</v>
      </c>
      <c r="C24" s="377">
        <v>177.0</v>
      </c>
      <c r="D24" s="377">
        <v>2.0</v>
      </c>
      <c r="E24" s="337">
        <v>22.0</v>
      </c>
      <c r="F24" s="379">
        <v>77.0</v>
      </c>
      <c r="G24" s="380">
        <v>101.3</v>
      </c>
      <c r="H24" s="381">
        <v>106.0</v>
      </c>
      <c r="I24" s="382">
        <v>110.92</v>
      </c>
      <c r="J24" s="383">
        <v>116.07</v>
      </c>
      <c r="K24" s="384">
        <v>125.23</v>
      </c>
      <c r="L24" s="385">
        <v>24.3</v>
      </c>
      <c r="M24" s="385">
        <v>29.0</v>
      </c>
      <c r="N24" s="385">
        <v>33.92</v>
      </c>
      <c r="O24" s="385">
        <v>39.07</v>
      </c>
      <c r="P24" s="386">
        <v>48.23</v>
      </c>
      <c r="Q24" s="387"/>
      <c r="R24" s="366"/>
      <c r="S24" s="156"/>
      <c r="T24" s="156"/>
      <c r="U24" s="156"/>
      <c r="V24" s="156"/>
      <c r="W24" s="156"/>
      <c r="X24" s="156"/>
      <c r="Y24" s="156"/>
    </row>
    <row r="25" ht="15.75" customHeight="1">
      <c r="A25" s="377">
        <v>799.0</v>
      </c>
      <c r="B25" s="378">
        <v>8.0</v>
      </c>
      <c r="C25" s="377">
        <v>249.0</v>
      </c>
      <c r="D25" s="377">
        <v>3.0</v>
      </c>
      <c r="E25" s="337">
        <v>33.0</v>
      </c>
      <c r="F25" s="379">
        <v>88.0</v>
      </c>
      <c r="G25" s="380">
        <v>101.27</v>
      </c>
      <c r="H25" s="381">
        <v>105.97</v>
      </c>
      <c r="I25" s="382">
        <v>110.89</v>
      </c>
      <c r="J25" s="383">
        <v>116.04</v>
      </c>
      <c r="K25" s="384">
        <v>125.19</v>
      </c>
      <c r="L25" s="385">
        <v>13.27</v>
      </c>
      <c r="M25" s="385">
        <v>17.97</v>
      </c>
      <c r="N25" s="385">
        <v>22.89</v>
      </c>
      <c r="O25" s="385">
        <v>28.04</v>
      </c>
      <c r="P25" s="386">
        <v>37.19</v>
      </c>
      <c r="Q25" s="387"/>
      <c r="R25" s="366"/>
      <c r="S25" s="156"/>
      <c r="T25" s="365"/>
      <c r="U25" s="365"/>
      <c r="V25" s="156"/>
      <c r="W25" s="365"/>
      <c r="X25" s="365"/>
      <c r="Y25" s="156"/>
    </row>
    <row r="26" ht="15.75" customHeight="1">
      <c r="A26" s="377">
        <v>206.0</v>
      </c>
      <c r="B26" s="378">
        <v>3.0</v>
      </c>
      <c r="C26" s="391"/>
      <c r="D26" s="391"/>
      <c r="E26" s="337" t="s">
        <v>284</v>
      </c>
      <c r="F26" s="379">
        <v>55.0</v>
      </c>
      <c r="G26" s="380">
        <v>78.55</v>
      </c>
      <c r="H26" s="381">
        <v>82.34</v>
      </c>
      <c r="I26" s="382">
        <v>86.32</v>
      </c>
      <c r="J26" s="383">
        <v>90.48</v>
      </c>
      <c r="K26" s="384">
        <v>98.61</v>
      </c>
      <c r="L26" s="385">
        <v>23.55</v>
      </c>
      <c r="M26" s="385">
        <v>27.34</v>
      </c>
      <c r="N26" s="385">
        <v>31.32</v>
      </c>
      <c r="O26" s="385">
        <v>35.48</v>
      </c>
      <c r="P26" s="386">
        <v>43.61</v>
      </c>
      <c r="Q26" s="387"/>
      <c r="R26" s="365"/>
      <c r="S26" s="405" t="s">
        <v>297</v>
      </c>
      <c r="T26" s="405"/>
      <c r="U26" s="405"/>
      <c r="V26" s="405"/>
      <c r="W26" s="405"/>
      <c r="X26" s="365"/>
      <c r="Y26" s="365"/>
    </row>
    <row r="27" ht="15.75" customHeight="1">
      <c r="A27" s="377">
        <v>194.0</v>
      </c>
      <c r="B27" s="378">
        <v>2.0</v>
      </c>
      <c r="C27" s="391"/>
      <c r="D27" s="391"/>
      <c r="E27" s="337" t="s">
        <v>284</v>
      </c>
      <c r="F27" s="379">
        <v>55.0</v>
      </c>
      <c r="G27" s="380">
        <v>73.74</v>
      </c>
      <c r="H27" s="381">
        <v>77.34</v>
      </c>
      <c r="I27" s="382">
        <v>81.11</v>
      </c>
      <c r="J27" s="383">
        <v>85.07</v>
      </c>
      <c r="K27" s="384">
        <v>92.98</v>
      </c>
      <c r="L27" s="385">
        <v>18.74</v>
      </c>
      <c r="M27" s="385">
        <v>22.34</v>
      </c>
      <c r="N27" s="385">
        <v>26.11</v>
      </c>
      <c r="O27" s="385">
        <v>30.07</v>
      </c>
      <c r="P27" s="386">
        <v>37.98</v>
      </c>
      <c r="Q27" s="387"/>
      <c r="R27" s="365"/>
      <c r="S27" s="400" t="s">
        <v>277</v>
      </c>
      <c r="T27" s="403" t="s">
        <v>278</v>
      </c>
      <c r="U27" s="403" t="s">
        <v>280</v>
      </c>
      <c r="V27" s="403" t="s">
        <v>281</v>
      </c>
      <c r="W27" s="403" t="s">
        <v>298</v>
      </c>
      <c r="X27" s="365"/>
      <c r="Y27" s="365"/>
    </row>
    <row r="28" ht="15.75" customHeight="1">
      <c r="A28" s="377">
        <v>163.0</v>
      </c>
      <c r="B28" s="378">
        <v>2.0</v>
      </c>
      <c r="C28" s="391"/>
      <c r="D28" s="391"/>
      <c r="E28" s="337" t="s">
        <v>284</v>
      </c>
      <c r="F28" s="379">
        <v>55.0</v>
      </c>
      <c r="G28" s="380">
        <v>72.31</v>
      </c>
      <c r="H28" s="381">
        <v>75.85</v>
      </c>
      <c r="I28" s="382">
        <v>79.57</v>
      </c>
      <c r="J28" s="383">
        <v>83.46</v>
      </c>
      <c r="K28" s="384">
        <v>91.31</v>
      </c>
      <c r="L28" s="385">
        <v>17.31</v>
      </c>
      <c r="M28" s="385">
        <v>20.85</v>
      </c>
      <c r="N28" s="385">
        <v>24.57</v>
      </c>
      <c r="O28" s="385">
        <v>28.46</v>
      </c>
      <c r="P28" s="386">
        <v>36.31</v>
      </c>
      <c r="Q28" s="387"/>
      <c r="R28" s="406" t="s">
        <v>299</v>
      </c>
      <c r="S28" s="377">
        <v>166857.0</v>
      </c>
      <c r="T28" s="377">
        <v>174336.0</v>
      </c>
      <c r="U28" s="377">
        <v>182189.0</v>
      </c>
      <c r="V28" s="377">
        <v>190435.0</v>
      </c>
      <c r="W28" s="377">
        <v>199092.0</v>
      </c>
      <c r="X28" s="156"/>
      <c r="Y28" s="365"/>
    </row>
    <row r="29" ht="15.75" customHeight="1">
      <c r="A29" s="377">
        <v>295.0</v>
      </c>
      <c r="B29" s="378">
        <v>3.0</v>
      </c>
      <c r="C29" s="391"/>
      <c r="D29" s="391"/>
      <c r="E29" s="337" t="s">
        <v>284</v>
      </c>
      <c r="F29" s="379">
        <v>55.0</v>
      </c>
      <c r="G29" s="380">
        <v>78.34</v>
      </c>
      <c r="H29" s="381">
        <v>82.13</v>
      </c>
      <c r="I29" s="382">
        <v>86.09</v>
      </c>
      <c r="J29" s="383">
        <v>90.25</v>
      </c>
      <c r="K29" s="384">
        <v>98.37</v>
      </c>
      <c r="L29" s="385">
        <v>23.34</v>
      </c>
      <c r="M29" s="385">
        <v>27.13</v>
      </c>
      <c r="N29" s="385">
        <v>31.09</v>
      </c>
      <c r="O29" s="385">
        <v>35.25</v>
      </c>
      <c r="P29" s="386">
        <v>43.37</v>
      </c>
      <c r="Q29" s="387"/>
      <c r="R29" s="394" t="s">
        <v>300</v>
      </c>
      <c r="S29" s="407">
        <v>169632.0</v>
      </c>
      <c r="T29" s="407">
        <v>177628.0</v>
      </c>
      <c r="U29" s="407">
        <v>186004.0</v>
      </c>
      <c r="V29" s="407">
        <v>194778.0</v>
      </c>
      <c r="W29" s="407">
        <v>209982.0</v>
      </c>
      <c r="X29" s="156"/>
      <c r="Y29" s="156"/>
    </row>
    <row r="30" ht="15.75" customHeight="1">
      <c r="A30" s="377">
        <v>202.0</v>
      </c>
      <c r="B30" s="378">
        <v>3.0</v>
      </c>
      <c r="C30" s="391"/>
      <c r="D30" s="391"/>
      <c r="E30" s="337" t="s">
        <v>284</v>
      </c>
      <c r="F30" s="379">
        <v>55.0</v>
      </c>
      <c r="G30" s="380">
        <v>78.55</v>
      </c>
      <c r="H30" s="381">
        <v>82.34</v>
      </c>
      <c r="I30" s="382">
        <v>86.32</v>
      </c>
      <c r="J30" s="383">
        <v>90.48</v>
      </c>
      <c r="K30" s="384">
        <v>98.61</v>
      </c>
      <c r="L30" s="385">
        <v>23.55</v>
      </c>
      <c r="M30" s="385">
        <v>27.34</v>
      </c>
      <c r="N30" s="385">
        <v>31.32</v>
      </c>
      <c r="O30" s="385">
        <v>35.48</v>
      </c>
      <c r="P30" s="386">
        <v>43.61</v>
      </c>
      <c r="R30" s="408" t="s">
        <v>301</v>
      </c>
      <c r="S30" s="409">
        <v>2775.0</v>
      </c>
      <c r="T30" s="409">
        <v>3292.0</v>
      </c>
      <c r="U30" s="409">
        <v>3815.0</v>
      </c>
      <c r="V30" s="409">
        <v>4343.0</v>
      </c>
      <c r="W30" s="409">
        <v>10890.0</v>
      </c>
      <c r="X30" s="156"/>
      <c r="Y30" s="156"/>
    </row>
    <row r="31" ht="15.75" customHeight="1">
      <c r="A31" s="377">
        <v>373.0</v>
      </c>
      <c r="B31" s="378">
        <v>4.0</v>
      </c>
      <c r="C31" s="391"/>
      <c r="D31" s="377">
        <v>0.0</v>
      </c>
      <c r="E31" s="337" t="s">
        <v>284</v>
      </c>
      <c r="F31" s="379">
        <v>55.0</v>
      </c>
      <c r="G31" s="380">
        <v>81.88</v>
      </c>
      <c r="H31" s="381">
        <v>85.81</v>
      </c>
      <c r="I31" s="382">
        <v>89.92</v>
      </c>
      <c r="J31" s="383">
        <v>94.23</v>
      </c>
      <c r="K31" s="384">
        <v>102.51</v>
      </c>
      <c r="L31" s="385">
        <v>26.88</v>
      </c>
      <c r="M31" s="385">
        <v>30.81</v>
      </c>
      <c r="N31" s="385">
        <v>34.92</v>
      </c>
      <c r="O31" s="385">
        <v>39.23</v>
      </c>
      <c r="P31" s="386">
        <v>47.51</v>
      </c>
      <c r="Q31" s="387"/>
      <c r="R31" s="365"/>
      <c r="S31" s="366"/>
      <c r="T31" s="156"/>
      <c r="U31" s="156"/>
      <c r="V31" s="365"/>
      <c r="W31" s="410">
        <v>25115.0</v>
      </c>
      <c r="X31" s="403" t="s">
        <v>302</v>
      </c>
      <c r="Y31" s="156"/>
    </row>
    <row r="32" ht="15.75" customHeight="1">
      <c r="A32" s="377">
        <v>429.0</v>
      </c>
      <c r="B32" s="378">
        <v>5.0</v>
      </c>
      <c r="C32" s="391"/>
      <c r="D32" s="377">
        <v>0.0</v>
      </c>
      <c r="E32" s="337" t="s">
        <v>284</v>
      </c>
      <c r="F32" s="379">
        <v>55.0</v>
      </c>
      <c r="G32" s="380">
        <v>87.65</v>
      </c>
      <c r="H32" s="381">
        <v>91.81</v>
      </c>
      <c r="I32" s="382">
        <v>96.16</v>
      </c>
      <c r="J32" s="383">
        <v>100.72</v>
      </c>
      <c r="K32" s="384">
        <v>109.26</v>
      </c>
      <c r="L32" s="385">
        <v>32.65</v>
      </c>
      <c r="M32" s="385">
        <v>36.81</v>
      </c>
      <c r="N32" s="385">
        <v>41.16</v>
      </c>
      <c r="O32" s="385">
        <v>45.72</v>
      </c>
      <c r="P32" s="386">
        <v>54.26</v>
      </c>
      <c r="Q32" s="387"/>
      <c r="R32" s="366"/>
      <c r="S32" s="156"/>
      <c r="T32" s="156"/>
      <c r="U32" s="411"/>
      <c r="V32" s="156"/>
      <c r="W32" s="156"/>
      <c r="X32" s="156"/>
      <c r="Y32" s="156"/>
    </row>
    <row r="33" ht="15.75" customHeight="1">
      <c r="A33" s="377">
        <v>514.0</v>
      </c>
      <c r="B33" s="378">
        <v>6.0</v>
      </c>
      <c r="C33" s="391"/>
      <c r="D33" s="377">
        <v>0.0</v>
      </c>
      <c r="E33" s="337" t="s">
        <v>284</v>
      </c>
      <c r="F33" s="379">
        <v>55.0</v>
      </c>
      <c r="G33" s="380">
        <v>92.2</v>
      </c>
      <c r="H33" s="381">
        <v>96.54</v>
      </c>
      <c r="I33" s="382">
        <v>101.08</v>
      </c>
      <c r="J33" s="383">
        <v>105.84</v>
      </c>
      <c r="K33" s="384">
        <v>114.58</v>
      </c>
      <c r="L33" s="385">
        <v>37.2</v>
      </c>
      <c r="M33" s="385">
        <v>41.54</v>
      </c>
      <c r="N33" s="385">
        <v>46.08</v>
      </c>
      <c r="O33" s="385">
        <v>50.84</v>
      </c>
      <c r="P33" s="386">
        <v>59.58</v>
      </c>
      <c r="Q33" s="387"/>
      <c r="R33" s="366"/>
      <c r="S33" s="156"/>
      <c r="T33" s="156"/>
      <c r="U33" s="156"/>
      <c r="V33" s="156"/>
      <c r="W33" s="156"/>
      <c r="X33" s="156"/>
      <c r="Y33" s="156"/>
    </row>
    <row r="34" ht="15.75" customHeight="1">
      <c r="A34" s="377">
        <v>543.0</v>
      </c>
      <c r="B34" s="378">
        <v>6.0</v>
      </c>
      <c r="C34" s="391"/>
      <c r="D34" s="377">
        <v>1.0</v>
      </c>
      <c r="E34" s="337">
        <v>11.0</v>
      </c>
      <c r="F34" s="379">
        <v>66.0</v>
      </c>
      <c r="G34" s="380">
        <v>92.2</v>
      </c>
      <c r="H34" s="381">
        <v>96.54</v>
      </c>
      <c r="I34" s="382">
        <v>101.08</v>
      </c>
      <c r="J34" s="383">
        <v>105.84</v>
      </c>
      <c r="K34" s="384">
        <v>114.58</v>
      </c>
      <c r="L34" s="385">
        <v>26.2</v>
      </c>
      <c r="M34" s="385">
        <v>30.54</v>
      </c>
      <c r="N34" s="385">
        <v>35.08</v>
      </c>
      <c r="O34" s="385">
        <v>39.84</v>
      </c>
      <c r="P34" s="386">
        <v>48.58</v>
      </c>
      <c r="Q34" s="387"/>
      <c r="R34" s="366"/>
      <c r="S34" s="405" t="s">
        <v>303</v>
      </c>
      <c r="T34" s="405"/>
      <c r="U34" s="405"/>
      <c r="V34" s="405"/>
      <c r="W34" s="405"/>
      <c r="X34" s="156"/>
      <c r="Y34" s="156"/>
    </row>
    <row r="35" ht="15.75" customHeight="1">
      <c r="A35" s="377">
        <v>744.0</v>
      </c>
      <c r="B35" s="378">
        <v>8.0</v>
      </c>
      <c r="C35" s="377">
        <v>194.0</v>
      </c>
      <c r="D35" s="377">
        <v>2.0</v>
      </c>
      <c r="E35" s="337">
        <v>22.0</v>
      </c>
      <c r="F35" s="379">
        <v>186.72</v>
      </c>
      <c r="G35" s="380">
        <v>230.77</v>
      </c>
      <c r="H35" s="381">
        <v>241.94</v>
      </c>
      <c r="I35" s="382">
        <v>253.66</v>
      </c>
      <c r="J35" s="383">
        <v>265.95</v>
      </c>
      <c r="K35" s="384">
        <v>290.09</v>
      </c>
      <c r="L35" s="385">
        <v>44.05</v>
      </c>
      <c r="M35" s="385">
        <v>55.22</v>
      </c>
      <c r="N35" s="385">
        <v>66.94</v>
      </c>
      <c r="O35" s="385">
        <v>79.23</v>
      </c>
      <c r="P35" s="386">
        <v>103.37</v>
      </c>
      <c r="Q35" s="387"/>
      <c r="R35" s="366"/>
      <c r="S35" s="403" t="s">
        <v>277</v>
      </c>
      <c r="T35" s="403" t="s">
        <v>278</v>
      </c>
      <c r="U35" s="403" t="s">
        <v>280</v>
      </c>
      <c r="V35" s="403" t="s">
        <v>281</v>
      </c>
      <c r="W35" s="403" t="s">
        <v>282</v>
      </c>
      <c r="X35" s="156"/>
      <c r="Y35" s="156"/>
    </row>
    <row r="36" ht="15.75" customHeight="1">
      <c r="A36" s="377">
        <v>519.0</v>
      </c>
      <c r="B36" s="378">
        <v>6.0</v>
      </c>
      <c r="C36" s="391"/>
      <c r="D36" s="377">
        <v>0.0</v>
      </c>
      <c r="E36" s="337" t="s">
        <v>284</v>
      </c>
      <c r="F36" s="379">
        <v>55.0</v>
      </c>
      <c r="G36" s="380">
        <v>92.2</v>
      </c>
      <c r="H36" s="381">
        <v>96.54</v>
      </c>
      <c r="I36" s="382">
        <v>101.08</v>
      </c>
      <c r="J36" s="383">
        <v>105.84</v>
      </c>
      <c r="K36" s="384">
        <v>114.58</v>
      </c>
      <c r="L36" s="385">
        <v>37.2</v>
      </c>
      <c r="M36" s="385">
        <v>41.54</v>
      </c>
      <c r="N36" s="385">
        <v>46.08</v>
      </c>
      <c r="O36" s="385">
        <v>50.84</v>
      </c>
      <c r="P36" s="386">
        <v>59.58</v>
      </c>
      <c r="Q36" s="387"/>
      <c r="R36" s="412" t="s">
        <v>304</v>
      </c>
      <c r="S36" s="337">
        <v>10019.47</v>
      </c>
      <c r="T36" s="337">
        <v>10520.45</v>
      </c>
      <c r="U36" s="337">
        <v>11046.47</v>
      </c>
      <c r="V36" s="337">
        <v>11598.79</v>
      </c>
      <c r="W36" s="337">
        <v>12758.67</v>
      </c>
      <c r="X36" s="156"/>
      <c r="Y36" s="156"/>
    </row>
    <row r="37" ht="15.75" customHeight="1">
      <c r="A37" s="377">
        <v>859.0</v>
      </c>
      <c r="B37" s="378">
        <v>9.0</v>
      </c>
      <c r="C37" s="377">
        <v>309.0</v>
      </c>
      <c r="D37" s="377">
        <v>4.0</v>
      </c>
      <c r="E37" s="337">
        <v>44.0</v>
      </c>
      <c r="F37" s="379">
        <v>99.0</v>
      </c>
      <c r="G37" s="380">
        <v>103.98</v>
      </c>
      <c r="H37" s="381">
        <v>108.79</v>
      </c>
      <c r="I37" s="382">
        <v>113.82</v>
      </c>
      <c r="J37" s="383">
        <v>119.09</v>
      </c>
      <c r="K37" s="384">
        <v>128.36</v>
      </c>
      <c r="L37" s="385">
        <v>4.98</v>
      </c>
      <c r="M37" s="385">
        <v>9.79</v>
      </c>
      <c r="N37" s="385">
        <v>14.82</v>
      </c>
      <c r="O37" s="385">
        <v>20.09</v>
      </c>
      <c r="P37" s="386">
        <v>29.36</v>
      </c>
      <c r="Q37" s="387"/>
      <c r="R37" s="412" t="s">
        <v>305</v>
      </c>
      <c r="S37" s="337">
        <v>120233.69</v>
      </c>
      <c r="T37" s="337">
        <v>126245.38</v>
      </c>
      <c r="U37" s="337">
        <v>132557.65</v>
      </c>
      <c r="V37" s="337">
        <v>139185.53</v>
      </c>
      <c r="W37" s="337">
        <v>153104.08</v>
      </c>
      <c r="X37" s="156"/>
      <c r="Y37" s="156"/>
    </row>
    <row r="38" ht="15.75" customHeight="1">
      <c r="A38" s="377">
        <v>644.0</v>
      </c>
      <c r="B38" s="378">
        <v>7.0</v>
      </c>
      <c r="C38" s="377">
        <v>94.0</v>
      </c>
      <c r="D38" s="377">
        <v>1.0</v>
      </c>
      <c r="E38" s="337">
        <v>11.0</v>
      </c>
      <c r="F38" s="379">
        <v>66.0</v>
      </c>
      <c r="G38" s="380">
        <v>96.75</v>
      </c>
      <c r="H38" s="381">
        <v>101.27</v>
      </c>
      <c r="I38" s="382">
        <v>106.0</v>
      </c>
      <c r="J38" s="383">
        <v>110.96</v>
      </c>
      <c r="K38" s="384">
        <v>119.9</v>
      </c>
      <c r="L38" s="385">
        <v>30.75</v>
      </c>
      <c r="M38" s="385">
        <v>35.27</v>
      </c>
      <c r="N38" s="385">
        <v>40.0</v>
      </c>
      <c r="O38" s="385">
        <v>44.96</v>
      </c>
      <c r="P38" s="386">
        <v>53.9</v>
      </c>
      <c r="Q38" s="387"/>
      <c r="R38" s="412" t="s">
        <v>306</v>
      </c>
      <c r="S38" s="413">
        <v>69.0</v>
      </c>
      <c r="T38" s="413">
        <v>72.0</v>
      </c>
      <c r="U38" s="413">
        <v>76.0</v>
      </c>
      <c r="V38" s="413">
        <v>80.0</v>
      </c>
      <c r="W38" s="413">
        <v>88.0</v>
      </c>
      <c r="X38" s="156"/>
      <c r="Y38" s="156"/>
    </row>
    <row r="39" ht="15.75" customHeight="1">
      <c r="A39" s="377">
        <v>280.0</v>
      </c>
      <c r="B39" s="378">
        <v>3.0</v>
      </c>
      <c r="C39" s="391"/>
      <c r="D39" s="391"/>
      <c r="E39" s="337" t="s">
        <v>284</v>
      </c>
      <c r="F39" s="379">
        <v>55.0</v>
      </c>
      <c r="G39" s="380">
        <v>77.64</v>
      </c>
      <c r="H39" s="381">
        <v>81.39</v>
      </c>
      <c r="I39" s="382">
        <v>85.33</v>
      </c>
      <c r="J39" s="383">
        <v>89.46</v>
      </c>
      <c r="K39" s="384">
        <v>97.55</v>
      </c>
      <c r="L39" s="385">
        <v>22.64</v>
      </c>
      <c r="M39" s="385">
        <v>26.39</v>
      </c>
      <c r="N39" s="385">
        <v>30.33</v>
      </c>
      <c r="O39" s="385">
        <v>34.46</v>
      </c>
      <c r="P39" s="386">
        <v>42.55</v>
      </c>
      <c r="Q39" s="387"/>
      <c r="R39" s="366"/>
      <c r="S39" s="156"/>
      <c r="T39" s="156"/>
      <c r="U39" s="156"/>
      <c r="V39" s="156"/>
      <c r="W39" s="156"/>
      <c r="X39" s="156"/>
      <c r="Y39" s="156"/>
    </row>
    <row r="40" ht="15.75" customHeight="1">
      <c r="A40" s="377">
        <v>394.0</v>
      </c>
      <c r="B40" s="378">
        <v>4.0</v>
      </c>
      <c r="C40" s="391"/>
      <c r="D40" s="377">
        <v>0.0</v>
      </c>
      <c r="E40" s="337" t="s">
        <v>284</v>
      </c>
      <c r="F40" s="379">
        <v>55.0</v>
      </c>
      <c r="G40" s="380">
        <v>82.82</v>
      </c>
      <c r="H40" s="381">
        <v>86.78</v>
      </c>
      <c r="I40" s="382">
        <v>90.93</v>
      </c>
      <c r="J40" s="383">
        <v>95.28</v>
      </c>
      <c r="K40" s="384">
        <v>103.6</v>
      </c>
      <c r="L40" s="385">
        <v>27.82</v>
      </c>
      <c r="M40" s="385">
        <v>31.78</v>
      </c>
      <c r="N40" s="385">
        <v>35.93</v>
      </c>
      <c r="O40" s="385">
        <v>40.28</v>
      </c>
      <c r="P40" s="386">
        <v>48.6</v>
      </c>
      <c r="Q40" s="387"/>
      <c r="R40" s="366"/>
      <c r="S40" s="156"/>
      <c r="T40" s="156"/>
      <c r="U40" s="156"/>
      <c r="V40" s="156"/>
      <c r="W40" s="156"/>
      <c r="X40" s="156"/>
      <c r="Y40" s="156"/>
    </row>
    <row r="41" ht="15.75" customHeight="1">
      <c r="A41" s="377">
        <v>189.0</v>
      </c>
      <c r="B41" s="378">
        <v>2.0</v>
      </c>
      <c r="C41" s="391"/>
      <c r="D41" s="391"/>
      <c r="E41" s="337" t="s">
        <v>284</v>
      </c>
      <c r="F41" s="379">
        <v>55.0</v>
      </c>
      <c r="G41" s="380">
        <v>73.51</v>
      </c>
      <c r="H41" s="381">
        <v>77.1</v>
      </c>
      <c r="I41" s="382">
        <v>80.87</v>
      </c>
      <c r="J41" s="383">
        <v>84.82</v>
      </c>
      <c r="K41" s="384">
        <v>92.72</v>
      </c>
      <c r="L41" s="385">
        <v>18.51</v>
      </c>
      <c r="M41" s="385">
        <v>22.1</v>
      </c>
      <c r="N41" s="385">
        <v>25.87</v>
      </c>
      <c r="O41" s="385">
        <v>29.82</v>
      </c>
      <c r="P41" s="386">
        <v>37.72</v>
      </c>
      <c r="Q41" s="387"/>
      <c r="R41" s="366"/>
      <c r="S41" s="156"/>
      <c r="T41" s="156"/>
      <c r="U41" s="156"/>
      <c r="V41" s="156"/>
      <c r="W41" s="156"/>
      <c r="X41" s="156"/>
      <c r="Y41" s="156"/>
    </row>
    <row r="42" ht="15.75" customHeight="1">
      <c r="A42" s="377">
        <v>896.0</v>
      </c>
      <c r="B42" s="378">
        <v>9.0</v>
      </c>
      <c r="C42" s="377">
        <v>346.0</v>
      </c>
      <c r="D42" s="377">
        <v>4.0</v>
      </c>
      <c r="E42" s="337">
        <v>44.0</v>
      </c>
      <c r="F42" s="379">
        <v>99.0</v>
      </c>
      <c r="G42" s="380">
        <v>105.65</v>
      </c>
      <c r="H42" s="381">
        <v>110.52</v>
      </c>
      <c r="I42" s="382">
        <v>115.62</v>
      </c>
      <c r="J42" s="383">
        <v>120.96</v>
      </c>
      <c r="K42" s="384">
        <v>130.31</v>
      </c>
      <c r="L42" s="385">
        <v>6.65</v>
      </c>
      <c r="M42" s="385">
        <v>11.52</v>
      </c>
      <c r="N42" s="385">
        <v>16.62</v>
      </c>
      <c r="O42" s="385">
        <v>21.96</v>
      </c>
      <c r="P42" s="386">
        <v>31.31</v>
      </c>
      <c r="Q42" s="387"/>
      <c r="R42" s="366"/>
      <c r="S42" s="156"/>
      <c r="T42" s="156"/>
      <c r="U42" s="156"/>
      <c r="V42" s="156"/>
      <c r="W42" s="156"/>
      <c r="X42" s="156"/>
      <c r="Y42" s="156"/>
    </row>
    <row r="43" ht="15.75" customHeight="1">
      <c r="A43" s="377">
        <v>289.0</v>
      </c>
      <c r="B43" s="378">
        <v>3.0</v>
      </c>
      <c r="C43" s="391"/>
      <c r="D43" s="391"/>
      <c r="E43" s="337" t="s">
        <v>284</v>
      </c>
      <c r="F43" s="379">
        <v>55.0</v>
      </c>
      <c r="G43" s="380">
        <v>78.05</v>
      </c>
      <c r="H43" s="381">
        <v>81.82</v>
      </c>
      <c r="I43" s="382">
        <v>85.78</v>
      </c>
      <c r="J43" s="383">
        <v>89.92</v>
      </c>
      <c r="K43" s="384">
        <v>98.03</v>
      </c>
      <c r="L43" s="385">
        <v>23.05</v>
      </c>
      <c r="M43" s="385">
        <v>26.82</v>
      </c>
      <c r="N43" s="385">
        <v>30.78</v>
      </c>
      <c r="O43" s="385">
        <v>34.92</v>
      </c>
      <c r="P43" s="386">
        <v>43.03</v>
      </c>
      <c r="Q43" s="387"/>
      <c r="R43" s="366"/>
      <c r="S43" s="156"/>
      <c r="T43" s="156"/>
      <c r="U43" s="156"/>
      <c r="V43" s="156"/>
      <c r="W43" s="156"/>
      <c r="X43" s="156"/>
      <c r="Y43" s="156"/>
    </row>
    <row r="44" ht="15.75" customHeight="1">
      <c r="A44" s="377">
        <v>549.0</v>
      </c>
      <c r="B44" s="378">
        <v>6.0</v>
      </c>
      <c r="C44" s="391"/>
      <c r="D44" s="377">
        <v>0.0</v>
      </c>
      <c r="E44" s="337" t="s">
        <v>284</v>
      </c>
      <c r="F44" s="379">
        <v>55.0</v>
      </c>
      <c r="G44" s="380">
        <v>92.2</v>
      </c>
      <c r="H44" s="381">
        <v>96.54</v>
      </c>
      <c r="I44" s="382">
        <v>101.08</v>
      </c>
      <c r="J44" s="383">
        <v>105.84</v>
      </c>
      <c r="K44" s="384">
        <v>114.58</v>
      </c>
      <c r="L44" s="385">
        <v>37.2</v>
      </c>
      <c r="M44" s="385">
        <v>41.54</v>
      </c>
      <c r="N44" s="385">
        <v>46.08</v>
      </c>
      <c r="O44" s="385">
        <v>50.84</v>
      </c>
      <c r="P44" s="386">
        <v>59.58</v>
      </c>
      <c r="Q44" s="387"/>
      <c r="R44" s="366"/>
      <c r="S44" s="156"/>
      <c r="T44" s="156"/>
      <c r="U44" s="156"/>
      <c r="V44" s="156"/>
      <c r="W44" s="156"/>
      <c r="X44" s="156"/>
      <c r="Y44" s="156"/>
    </row>
    <row r="45" ht="15.75" customHeight="1">
      <c r="A45" s="377">
        <v>990.0</v>
      </c>
      <c r="B45" s="378">
        <v>10.0</v>
      </c>
      <c r="C45" s="377">
        <v>440.0</v>
      </c>
      <c r="D45" s="377">
        <v>5.0</v>
      </c>
      <c r="E45" s="337">
        <v>55.0</v>
      </c>
      <c r="F45" s="379">
        <v>110.0</v>
      </c>
      <c r="G45" s="380">
        <v>109.96</v>
      </c>
      <c r="H45" s="381">
        <v>115.01</v>
      </c>
      <c r="I45" s="382">
        <v>120.29</v>
      </c>
      <c r="J45" s="383">
        <v>125.82</v>
      </c>
      <c r="K45" s="384">
        <v>135.36</v>
      </c>
      <c r="L45" s="385">
        <v>-0.04</v>
      </c>
      <c r="M45" s="385">
        <v>5.01</v>
      </c>
      <c r="N45" s="385">
        <v>10.29</v>
      </c>
      <c r="O45" s="385">
        <v>15.82</v>
      </c>
      <c r="P45" s="386">
        <v>25.36</v>
      </c>
      <c r="Q45" s="387"/>
      <c r="R45" s="366"/>
      <c r="S45" s="156"/>
      <c r="T45" s="156"/>
      <c r="U45" s="156"/>
      <c r="V45" s="156"/>
      <c r="W45" s="156"/>
      <c r="X45" s="156"/>
      <c r="Y45" s="156"/>
    </row>
    <row r="46" ht="15.75" customHeight="1">
      <c r="A46" s="377">
        <v>1276.0</v>
      </c>
      <c r="B46" s="378">
        <v>13.0</v>
      </c>
      <c r="C46" s="377">
        <v>726.0</v>
      </c>
      <c r="D46" s="377">
        <v>8.0</v>
      </c>
      <c r="E46" s="337">
        <v>88.0</v>
      </c>
      <c r="F46" s="414">
        <v>198.0</v>
      </c>
      <c r="G46" s="380">
        <v>122.97</v>
      </c>
      <c r="H46" s="381">
        <v>128.54</v>
      </c>
      <c r="I46" s="382">
        <v>134.36</v>
      </c>
      <c r="J46" s="383">
        <v>140.45</v>
      </c>
      <c r="K46" s="384">
        <v>150.57</v>
      </c>
      <c r="L46" s="385">
        <v>-75.03</v>
      </c>
      <c r="M46" s="385">
        <v>-69.46</v>
      </c>
      <c r="N46" s="385">
        <v>-63.64</v>
      </c>
      <c r="O46" s="385">
        <v>-57.55</v>
      </c>
      <c r="P46" s="386">
        <v>-47.43</v>
      </c>
      <c r="Q46" s="387"/>
      <c r="R46" s="366"/>
      <c r="S46" s="156"/>
      <c r="T46" s="156"/>
      <c r="U46" s="156"/>
      <c r="V46" s="156"/>
      <c r="W46" s="156"/>
      <c r="X46" s="156"/>
      <c r="Y46" s="156"/>
    </row>
    <row r="47" ht="15.75" customHeight="1">
      <c r="A47" s="377">
        <v>890.0</v>
      </c>
      <c r="B47" s="378">
        <v>9.0</v>
      </c>
      <c r="C47" s="377">
        <v>340.0</v>
      </c>
      <c r="D47" s="377">
        <v>4.0</v>
      </c>
      <c r="E47" s="337">
        <v>44.0</v>
      </c>
      <c r="F47" s="414">
        <v>154.0</v>
      </c>
      <c r="G47" s="380">
        <v>105.37</v>
      </c>
      <c r="H47" s="381">
        <v>110.24</v>
      </c>
      <c r="I47" s="382">
        <v>115.33</v>
      </c>
      <c r="J47" s="383">
        <v>120.66</v>
      </c>
      <c r="K47" s="384">
        <v>129.99</v>
      </c>
      <c r="L47" s="385">
        <v>-48.63</v>
      </c>
      <c r="M47" s="385">
        <v>-43.76</v>
      </c>
      <c r="N47" s="385">
        <v>-38.67</v>
      </c>
      <c r="O47" s="385">
        <v>-33.34</v>
      </c>
      <c r="P47" s="386">
        <v>-24.01</v>
      </c>
      <c r="Q47" s="387"/>
      <c r="R47" s="366"/>
      <c r="S47" s="156"/>
      <c r="T47" s="156"/>
      <c r="U47" s="156"/>
      <c r="V47" s="156"/>
      <c r="W47" s="156"/>
      <c r="X47" s="156"/>
      <c r="Y47" s="156"/>
    </row>
    <row r="48" ht="15.75" customHeight="1">
      <c r="A48" s="377">
        <v>716.0</v>
      </c>
      <c r="B48" s="378">
        <v>8.0</v>
      </c>
      <c r="C48" s="377">
        <v>166.0</v>
      </c>
      <c r="D48" s="377">
        <v>2.0</v>
      </c>
      <c r="E48" s="337">
        <v>22.0</v>
      </c>
      <c r="F48" s="414">
        <v>77.0</v>
      </c>
      <c r="G48" s="380">
        <v>101.3</v>
      </c>
      <c r="H48" s="381">
        <v>106.0</v>
      </c>
      <c r="I48" s="382">
        <v>110.92</v>
      </c>
      <c r="J48" s="383">
        <v>116.07</v>
      </c>
      <c r="K48" s="384">
        <v>125.23</v>
      </c>
      <c r="L48" s="385">
        <v>24.3</v>
      </c>
      <c r="M48" s="385">
        <v>29.0</v>
      </c>
      <c r="N48" s="385">
        <v>33.92</v>
      </c>
      <c r="O48" s="385">
        <v>39.07</v>
      </c>
      <c r="P48" s="386">
        <v>48.23</v>
      </c>
      <c r="Q48" s="387"/>
      <c r="R48" s="366"/>
      <c r="S48" s="156"/>
      <c r="T48" s="156"/>
      <c r="U48" s="156"/>
      <c r="V48" s="156"/>
      <c r="W48" s="156"/>
      <c r="X48" s="156"/>
      <c r="Y48" s="156"/>
    </row>
    <row r="49" ht="15.75" customHeight="1">
      <c r="A49" s="377">
        <v>318.0</v>
      </c>
      <c r="B49" s="378">
        <v>4.0</v>
      </c>
      <c r="C49" s="391"/>
      <c r="D49" s="391"/>
      <c r="E49" s="337" t="s">
        <v>284</v>
      </c>
      <c r="F49" s="379">
        <v>55.0</v>
      </c>
      <c r="G49" s="380">
        <v>83.1</v>
      </c>
      <c r="H49" s="381">
        <v>87.07</v>
      </c>
      <c r="I49" s="382">
        <v>91.24</v>
      </c>
      <c r="J49" s="383">
        <v>95.6</v>
      </c>
      <c r="K49" s="384">
        <v>103.93</v>
      </c>
      <c r="L49" s="385">
        <v>28.1</v>
      </c>
      <c r="M49" s="385">
        <v>32.07</v>
      </c>
      <c r="N49" s="385">
        <v>36.24</v>
      </c>
      <c r="O49" s="385">
        <v>40.6</v>
      </c>
      <c r="P49" s="386">
        <v>48.93</v>
      </c>
      <c r="Q49" s="387"/>
      <c r="R49" s="366"/>
      <c r="S49" s="156"/>
      <c r="T49" s="156"/>
      <c r="U49" s="156"/>
      <c r="V49" s="156"/>
      <c r="W49" s="156"/>
      <c r="X49" s="156"/>
      <c r="Y49" s="156"/>
    </row>
    <row r="50" ht="15.75" customHeight="1">
      <c r="A50" s="377">
        <v>321.0</v>
      </c>
      <c r="B50" s="378">
        <v>4.0</v>
      </c>
      <c r="C50" s="391"/>
      <c r="D50" s="391"/>
      <c r="E50" s="337" t="s">
        <v>284</v>
      </c>
      <c r="F50" s="379">
        <v>55.0</v>
      </c>
      <c r="G50" s="380">
        <v>83.1</v>
      </c>
      <c r="H50" s="381">
        <v>87.07</v>
      </c>
      <c r="I50" s="382">
        <v>91.24</v>
      </c>
      <c r="J50" s="383">
        <v>95.6</v>
      </c>
      <c r="K50" s="384">
        <v>103.93</v>
      </c>
      <c r="L50" s="385">
        <v>28.1</v>
      </c>
      <c r="M50" s="385">
        <v>32.07</v>
      </c>
      <c r="N50" s="385">
        <v>36.24</v>
      </c>
      <c r="O50" s="385">
        <v>40.6</v>
      </c>
      <c r="P50" s="386">
        <v>48.93</v>
      </c>
      <c r="Q50" s="387"/>
      <c r="R50" s="366"/>
      <c r="S50" s="156"/>
      <c r="T50" s="156"/>
      <c r="U50" s="156"/>
      <c r="V50" s="156"/>
      <c r="W50" s="156"/>
      <c r="X50" s="156"/>
      <c r="Y50" s="156"/>
    </row>
    <row r="51" ht="15.75" customHeight="1">
      <c r="A51" s="377">
        <v>805.0</v>
      </c>
      <c r="B51" s="378">
        <v>9.0</v>
      </c>
      <c r="C51" s="377">
        <v>255.0</v>
      </c>
      <c r="D51" s="377">
        <v>3.0</v>
      </c>
      <c r="E51" s="337">
        <v>33.0</v>
      </c>
      <c r="F51" s="379">
        <v>88.0</v>
      </c>
      <c r="G51" s="380">
        <v>105.85</v>
      </c>
      <c r="H51" s="381">
        <v>110.73</v>
      </c>
      <c r="I51" s="382">
        <v>115.84</v>
      </c>
      <c r="J51" s="383">
        <v>121.19</v>
      </c>
      <c r="K51" s="384">
        <v>130.55</v>
      </c>
      <c r="L51" s="385">
        <v>17.85</v>
      </c>
      <c r="M51" s="385">
        <v>22.73</v>
      </c>
      <c r="N51" s="385">
        <v>27.84</v>
      </c>
      <c r="O51" s="385">
        <v>33.19</v>
      </c>
      <c r="P51" s="386">
        <v>42.55</v>
      </c>
      <c r="Q51" s="387"/>
      <c r="R51" s="366"/>
      <c r="S51" s="156"/>
      <c r="T51" s="156"/>
      <c r="U51" s="156"/>
      <c r="V51" s="156"/>
      <c r="W51" s="156"/>
      <c r="X51" s="156"/>
      <c r="Y51" s="156"/>
    </row>
    <row r="52" ht="15.75" customHeight="1">
      <c r="A52" s="377">
        <v>1123.0</v>
      </c>
      <c r="B52" s="378">
        <v>12.0</v>
      </c>
      <c r="C52" s="377">
        <v>573.0</v>
      </c>
      <c r="D52" s="377">
        <v>6.0</v>
      </c>
      <c r="E52" s="337">
        <v>66.0</v>
      </c>
      <c r="F52" s="379">
        <v>121.0</v>
      </c>
      <c r="G52" s="380">
        <v>119.5</v>
      </c>
      <c r="H52" s="381">
        <v>124.93</v>
      </c>
      <c r="I52" s="382">
        <v>130.61</v>
      </c>
      <c r="J52" s="383">
        <v>136.55</v>
      </c>
      <c r="K52" s="384">
        <v>146.52</v>
      </c>
      <c r="L52" s="385">
        <v>-1.5</v>
      </c>
      <c r="M52" s="385">
        <v>3.93</v>
      </c>
      <c r="N52" s="385">
        <v>9.61</v>
      </c>
      <c r="O52" s="385">
        <v>15.55</v>
      </c>
      <c r="P52" s="386">
        <v>25.52</v>
      </c>
      <c r="Q52" s="387"/>
      <c r="R52" s="366"/>
      <c r="S52" s="156"/>
      <c r="T52" s="156"/>
      <c r="U52" s="156"/>
      <c r="V52" s="156"/>
      <c r="W52" s="156"/>
      <c r="X52" s="156"/>
      <c r="Y52" s="156"/>
    </row>
    <row r="53" ht="15.75" customHeight="1">
      <c r="A53" s="377">
        <v>307.0</v>
      </c>
      <c r="B53" s="378">
        <v>4.0</v>
      </c>
      <c r="C53" s="391"/>
      <c r="D53" s="391"/>
      <c r="E53" s="337" t="s">
        <v>284</v>
      </c>
      <c r="F53" s="379">
        <v>55.0</v>
      </c>
      <c r="G53" s="380">
        <v>83.1</v>
      </c>
      <c r="H53" s="381">
        <v>87.07</v>
      </c>
      <c r="I53" s="382">
        <v>91.24</v>
      </c>
      <c r="J53" s="383">
        <v>95.6</v>
      </c>
      <c r="K53" s="384">
        <v>103.93</v>
      </c>
      <c r="L53" s="385">
        <v>28.1</v>
      </c>
      <c r="M53" s="385">
        <v>32.07</v>
      </c>
      <c r="N53" s="385">
        <v>36.24</v>
      </c>
      <c r="O53" s="385">
        <v>40.6</v>
      </c>
      <c r="P53" s="386">
        <v>48.93</v>
      </c>
      <c r="Q53" s="387"/>
      <c r="R53" s="366"/>
      <c r="S53" s="156"/>
      <c r="T53" s="156"/>
      <c r="U53" s="156"/>
      <c r="V53" s="156"/>
      <c r="W53" s="156"/>
      <c r="X53" s="156"/>
      <c r="Y53" s="156"/>
    </row>
    <row r="54" ht="15.75" customHeight="1">
      <c r="A54" s="377">
        <v>435.0</v>
      </c>
      <c r="B54" s="378">
        <v>5.0</v>
      </c>
      <c r="C54" s="391"/>
      <c r="D54" s="391"/>
      <c r="E54" s="337" t="s">
        <v>284</v>
      </c>
      <c r="F54" s="379">
        <v>55.0</v>
      </c>
      <c r="G54" s="380">
        <v>87.65</v>
      </c>
      <c r="H54" s="381">
        <v>91.81</v>
      </c>
      <c r="I54" s="382">
        <v>96.16</v>
      </c>
      <c r="J54" s="383">
        <v>100.72</v>
      </c>
      <c r="K54" s="384">
        <v>109.26</v>
      </c>
      <c r="L54" s="385">
        <v>32.65</v>
      </c>
      <c r="M54" s="385">
        <v>36.81</v>
      </c>
      <c r="N54" s="385">
        <v>41.16</v>
      </c>
      <c r="O54" s="385">
        <v>45.72</v>
      </c>
      <c r="P54" s="386">
        <v>54.26</v>
      </c>
      <c r="Q54" s="387"/>
      <c r="R54" s="366"/>
      <c r="S54" s="156"/>
      <c r="T54" s="156"/>
      <c r="U54" s="156"/>
      <c r="V54" s="156"/>
      <c r="W54" s="156"/>
      <c r="X54" s="156"/>
      <c r="Y54" s="156"/>
    </row>
    <row r="55" ht="15.75" customHeight="1">
      <c r="A55" s="377">
        <v>455.0</v>
      </c>
      <c r="B55" s="378">
        <v>5.0</v>
      </c>
      <c r="C55" s="391"/>
      <c r="D55" s="391"/>
      <c r="E55" s="337" t="s">
        <v>284</v>
      </c>
      <c r="F55" s="379">
        <v>55.0</v>
      </c>
      <c r="G55" s="380">
        <v>85.6</v>
      </c>
      <c r="H55" s="381">
        <v>89.67</v>
      </c>
      <c r="I55" s="382">
        <v>93.94</v>
      </c>
      <c r="J55" s="383">
        <v>98.41</v>
      </c>
      <c r="K55" s="384">
        <v>106.86</v>
      </c>
      <c r="L55" s="385">
        <v>30.6</v>
      </c>
      <c r="M55" s="385">
        <v>34.67</v>
      </c>
      <c r="N55" s="385">
        <v>38.94</v>
      </c>
      <c r="O55" s="385">
        <v>43.41</v>
      </c>
      <c r="P55" s="386">
        <v>51.86</v>
      </c>
      <c r="Q55" s="387"/>
      <c r="R55" s="366"/>
      <c r="S55" s="156"/>
      <c r="T55" s="156"/>
      <c r="U55" s="156"/>
      <c r="V55" s="156"/>
      <c r="W55" s="156"/>
      <c r="X55" s="156"/>
      <c r="Y55" s="156"/>
    </row>
    <row r="56" ht="15.75" customHeight="1">
      <c r="A56" s="377">
        <v>578.0</v>
      </c>
      <c r="B56" s="378">
        <v>6.0</v>
      </c>
      <c r="C56" s="391"/>
      <c r="D56" s="377">
        <v>1.0</v>
      </c>
      <c r="E56" s="337">
        <v>11.0</v>
      </c>
      <c r="F56" s="379">
        <v>66.0</v>
      </c>
      <c r="G56" s="380">
        <v>91.21</v>
      </c>
      <c r="H56" s="381">
        <v>95.51</v>
      </c>
      <c r="I56" s="382">
        <v>100.01</v>
      </c>
      <c r="J56" s="383">
        <v>104.73</v>
      </c>
      <c r="K56" s="384">
        <v>113.43</v>
      </c>
      <c r="L56" s="385">
        <v>25.21</v>
      </c>
      <c r="M56" s="385">
        <v>29.51</v>
      </c>
      <c r="N56" s="385">
        <v>34.01</v>
      </c>
      <c r="O56" s="385">
        <v>38.73</v>
      </c>
      <c r="P56" s="386">
        <v>47.43</v>
      </c>
      <c r="Q56" s="387"/>
      <c r="R56" s="366"/>
      <c r="S56" s="156"/>
      <c r="T56" s="156"/>
      <c r="U56" s="156"/>
      <c r="V56" s="156"/>
      <c r="W56" s="156"/>
      <c r="X56" s="156"/>
      <c r="Y56" s="156"/>
    </row>
    <row r="57" ht="15.75" customHeight="1">
      <c r="A57" s="377">
        <v>634.0</v>
      </c>
      <c r="B57" s="378">
        <v>7.0</v>
      </c>
      <c r="C57" s="377">
        <v>84.0</v>
      </c>
      <c r="D57" s="377">
        <v>1.0</v>
      </c>
      <c r="E57" s="337">
        <v>11.0</v>
      </c>
      <c r="F57" s="379">
        <v>66.0</v>
      </c>
      <c r="G57" s="380">
        <v>96.75</v>
      </c>
      <c r="H57" s="381">
        <v>101.27</v>
      </c>
      <c r="I57" s="382">
        <v>106.0</v>
      </c>
      <c r="J57" s="383">
        <v>110.96</v>
      </c>
      <c r="K57" s="384">
        <v>119.9</v>
      </c>
      <c r="L57" s="385">
        <v>30.75</v>
      </c>
      <c r="M57" s="385">
        <v>35.27</v>
      </c>
      <c r="N57" s="385">
        <v>40.0</v>
      </c>
      <c r="O57" s="385">
        <v>44.96</v>
      </c>
      <c r="P57" s="386">
        <v>53.9</v>
      </c>
      <c r="Q57" s="387"/>
      <c r="R57" s="366"/>
      <c r="S57" s="156"/>
      <c r="T57" s="156"/>
      <c r="U57" s="156"/>
      <c r="V57" s="156"/>
      <c r="W57" s="156"/>
      <c r="X57" s="156"/>
      <c r="Y57" s="156"/>
    </row>
    <row r="58" ht="15.75" customHeight="1">
      <c r="A58" s="377">
        <v>1874.0</v>
      </c>
      <c r="B58" s="378">
        <v>19.0</v>
      </c>
      <c r="C58" s="377">
        <v>1324.0</v>
      </c>
      <c r="D58" s="377">
        <v>14.0</v>
      </c>
      <c r="E58" s="337">
        <v>154.0</v>
      </c>
      <c r="F58" s="379">
        <v>209.0</v>
      </c>
      <c r="G58" s="380">
        <v>150.15</v>
      </c>
      <c r="H58" s="381">
        <v>156.8</v>
      </c>
      <c r="I58" s="382">
        <v>163.76</v>
      </c>
      <c r="J58" s="383">
        <v>171.02</v>
      </c>
      <c r="K58" s="384">
        <v>182.37</v>
      </c>
      <c r="L58" s="385">
        <v>-58.85</v>
      </c>
      <c r="M58" s="385">
        <v>-52.2</v>
      </c>
      <c r="N58" s="385">
        <v>-45.24</v>
      </c>
      <c r="O58" s="385">
        <v>-37.98</v>
      </c>
      <c r="P58" s="386">
        <v>-26.63</v>
      </c>
      <c r="Q58" s="387"/>
      <c r="R58" s="366"/>
      <c r="S58" s="156"/>
      <c r="T58" s="156"/>
      <c r="U58" s="156"/>
      <c r="V58" s="156"/>
      <c r="W58" s="156"/>
      <c r="X58" s="156"/>
      <c r="Y58" s="156"/>
    </row>
    <row r="59" ht="15.75" customHeight="1">
      <c r="A59" s="377">
        <v>545.0</v>
      </c>
      <c r="B59" s="378">
        <v>6.0</v>
      </c>
      <c r="C59" s="391"/>
      <c r="D59" s="377">
        <v>0.0</v>
      </c>
      <c r="E59" s="337" t="s">
        <v>284</v>
      </c>
      <c r="F59" s="379">
        <v>55.0</v>
      </c>
      <c r="G59" s="380">
        <v>92.2</v>
      </c>
      <c r="H59" s="381">
        <v>96.54</v>
      </c>
      <c r="I59" s="382">
        <v>101.08</v>
      </c>
      <c r="J59" s="383">
        <v>105.84</v>
      </c>
      <c r="K59" s="384">
        <v>114.58</v>
      </c>
      <c r="L59" s="385">
        <v>37.2</v>
      </c>
      <c r="M59" s="385">
        <v>41.54</v>
      </c>
      <c r="N59" s="385">
        <v>46.08</v>
      </c>
      <c r="O59" s="385">
        <v>50.84</v>
      </c>
      <c r="P59" s="386">
        <v>59.58</v>
      </c>
      <c r="Q59" s="387"/>
      <c r="R59" s="366"/>
      <c r="S59" s="156"/>
      <c r="T59" s="156"/>
      <c r="U59" s="156"/>
      <c r="V59" s="156"/>
      <c r="W59" s="156"/>
      <c r="X59" s="156"/>
      <c r="Y59" s="156"/>
    </row>
    <row r="60" ht="15.75" customHeight="1">
      <c r="A60" s="377">
        <v>951.0</v>
      </c>
      <c r="B60" s="378">
        <v>10.0</v>
      </c>
      <c r="C60" s="377">
        <v>401.0</v>
      </c>
      <c r="D60" s="377">
        <v>5.0</v>
      </c>
      <c r="E60" s="337">
        <v>55.0</v>
      </c>
      <c r="F60" s="379">
        <v>110.0</v>
      </c>
      <c r="G60" s="380">
        <v>108.18</v>
      </c>
      <c r="H60" s="381">
        <v>113.15</v>
      </c>
      <c r="I60" s="382">
        <v>118.36</v>
      </c>
      <c r="J60" s="383">
        <v>123.81</v>
      </c>
      <c r="K60" s="384">
        <v>133.27</v>
      </c>
      <c r="L60" s="385">
        <v>-1.82</v>
      </c>
      <c r="M60" s="385">
        <v>3.15</v>
      </c>
      <c r="N60" s="385">
        <v>8.36</v>
      </c>
      <c r="O60" s="385">
        <v>13.81</v>
      </c>
      <c r="P60" s="386">
        <v>23.27</v>
      </c>
      <c r="Q60" s="387"/>
      <c r="R60" s="366"/>
      <c r="S60" s="156"/>
      <c r="T60" s="156"/>
      <c r="U60" s="156"/>
      <c r="V60" s="156"/>
      <c r="W60" s="156"/>
      <c r="X60" s="156"/>
      <c r="Y60" s="156"/>
    </row>
    <row r="61" ht="15.75" customHeight="1">
      <c r="A61" s="377">
        <v>545.0</v>
      </c>
      <c r="B61" s="378">
        <v>6.0</v>
      </c>
      <c r="C61" s="391"/>
      <c r="D61" s="377">
        <v>0.0</v>
      </c>
      <c r="E61" s="337" t="s">
        <v>284</v>
      </c>
      <c r="F61" s="379">
        <v>55.0</v>
      </c>
      <c r="G61" s="380">
        <v>92.2</v>
      </c>
      <c r="H61" s="381">
        <v>96.54</v>
      </c>
      <c r="I61" s="382">
        <v>101.08</v>
      </c>
      <c r="J61" s="383">
        <v>105.84</v>
      </c>
      <c r="K61" s="384">
        <v>114.58</v>
      </c>
      <c r="L61" s="385">
        <v>37.2</v>
      </c>
      <c r="M61" s="385">
        <v>41.54</v>
      </c>
      <c r="N61" s="385">
        <v>46.08</v>
      </c>
      <c r="O61" s="385">
        <v>50.84</v>
      </c>
      <c r="P61" s="386">
        <v>59.58</v>
      </c>
      <c r="Q61" s="387"/>
      <c r="R61" s="366"/>
      <c r="S61" s="156"/>
      <c r="T61" s="156"/>
      <c r="U61" s="156"/>
      <c r="V61" s="156"/>
      <c r="W61" s="156"/>
      <c r="X61" s="156"/>
      <c r="Y61" s="156"/>
    </row>
    <row r="62" ht="15.75" customHeight="1">
      <c r="A62" s="377">
        <v>68.0</v>
      </c>
      <c r="B62" s="378">
        <v>1.0</v>
      </c>
      <c r="C62" s="391"/>
      <c r="D62" s="391"/>
      <c r="E62" s="337" t="s">
        <v>284</v>
      </c>
      <c r="F62" s="379">
        <v>55.0</v>
      </c>
      <c r="G62" s="380">
        <v>67.98</v>
      </c>
      <c r="H62" s="381">
        <v>71.34</v>
      </c>
      <c r="I62" s="382">
        <v>74.88</v>
      </c>
      <c r="J62" s="383">
        <v>78.59</v>
      </c>
      <c r="K62" s="384">
        <v>86.24</v>
      </c>
      <c r="L62" s="385">
        <v>12.98</v>
      </c>
      <c r="M62" s="385">
        <v>16.34</v>
      </c>
      <c r="N62" s="385">
        <v>19.88</v>
      </c>
      <c r="O62" s="385">
        <v>23.59</v>
      </c>
      <c r="P62" s="386">
        <v>31.24</v>
      </c>
      <c r="Q62" s="387"/>
      <c r="R62" s="366"/>
      <c r="S62" s="156"/>
      <c r="T62" s="156"/>
      <c r="U62" s="156"/>
      <c r="V62" s="156"/>
      <c r="W62" s="156"/>
      <c r="X62" s="156"/>
      <c r="Y62" s="156"/>
    </row>
    <row r="63" ht="15.75" customHeight="1">
      <c r="A63" s="377">
        <v>701.0</v>
      </c>
      <c r="B63" s="378">
        <v>8.0</v>
      </c>
      <c r="C63" s="377">
        <v>151.0</v>
      </c>
      <c r="D63" s="377">
        <v>2.0</v>
      </c>
      <c r="E63" s="337">
        <v>22.0</v>
      </c>
      <c r="F63" s="379">
        <v>77.0</v>
      </c>
      <c r="G63" s="380">
        <v>101.3</v>
      </c>
      <c r="H63" s="381">
        <v>106.0</v>
      </c>
      <c r="I63" s="382">
        <v>110.92</v>
      </c>
      <c r="J63" s="383">
        <v>116.07</v>
      </c>
      <c r="K63" s="384">
        <v>125.23</v>
      </c>
      <c r="L63" s="385">
        <v>24.3</v>
      </c>
      <c r="M63" s="385">
        <v>29.0</v>
      </c>
      <c r="N63" s="385">
        <v>33.92</v>
      </c>
      <c r="O63" s="385">
        <v>39.07</v>
      </c>
      <c r="P63" s="386">
        <v>48.23</v>
      </c>
      <c r="Q63" s="387"/>
      <c r="R63" s="366"/>
      <c r="S63" s="156"/>
      <c r="T63" s="156"/>
      <c r="U63" s="156"/>
      <c r="V63" s="156"/>
      <c r="W63" s="156"/>
      <c r="X63" s="156"/>
      <c r="Y63" s="156"/>
    </row>
    <row r="64" ht="15.75" customHeight="1">
      <c r="A64" s="377">
        <v>633.0</v>
      </c>
      <c r="B64" s="378">
        <v>7.0</v>
      </c>
      <c r="C64" s="391"/>
      <c r="D64" s="377">
        <v>1.0</v>
      </c>
      <c r="E64" s="337">
        <v>11.0</v>
      </c>
      <c r="F64" s="414">
        <v>121.0</v>
      </c>
      <c r="G64" s="380">
        <v>96.75</v>
      </c>
      <c r="H64" s="381">
        <v>101.27</v>
      </c>
      <c r="I64" s="382">
        <v>106.0</v>
      </c>
      <c r="J64" s="383">
        <v>110.96</v>
      </c>
      <c r="K64" s="384">
        <v>119.9</v>
      </c>
      <c r="L64" s="385">
        <v>-24.25</v>
      </c>
      <c r="M64" s="385">
        <v>-19.73</v>
      </c>
      <c r="N64" s="385">
        <v>-15.0</v>
      </c>
      <c r="O64" s="385">
        <v>-10.04</v>
      </c>
      <c r="P64" s="386">
        <v>-1.1</v>
      </c>
      <c r="Q64" s="387"/>
      <c r="R64" s="366"/>
      <c r="S64" s="156"/>
      <c r="T64" s="156"/>
      <c r="U64" s="156"/>
      <c r="V64" s="156"/>
      <c r="W64" s="156"/>
      <c r="X64" s="156"/>
      <c r="Y64" s="156"/>
    </row>
    <row r="65" ht="15.75" customHeight="1">
      <c r="A65" s="377">
        <v>626.0</v>
      </c>
      <c r="B65" s="378">
        <v>7.0</v>
      </c>
      <c r="C65" s="391"/>
      <c r="D65" s="377">
        <v>1.0</v>
      </c>
      <c r="E65" s="337">
        <v>11.0</v>
      </c>
      <c r="F65" s="379">
        <v>66.0</v>
      </c>
      <c r="G65" s="380">
        <v>96.75</v>
      </c>
      <c r="H65" s="381">
        <v>101.27</v>
      </c>
      <c r="I65" s="382">
        <v>106.0</v>
      </c>
      <c r="J65" s="383">
        <v>110.96</v>
      </c>
      <c r="K65" s="384">
        <v>119.9</v>
      </c>
      <c r="L65" s="385">
        <v>30.75</v>
      </c>
      <c r="M65" s="385">
        <v>35.27</v>
      </c>
      <c r="N65" s="385">
        <v>40.0</v>
      </c>
      <c r="O65" s="385">
        <v>44.96</v>
      </c>
      <c r="P65" s="386">
        <v>53.9</v>
      </c>
      <c r="Q65" s="387"/>
      <c r="R65" s="366"/>
      <c r="S65" s="156"/>
      <c r="T65" s="156"/>
      <c r="U65" s="156"/>
      <c r="V65" s="156"/>
      <c r="W65" s="156"/>
      <c r="X65" s="156"/>
      <c r="Y65" s="156"/>
    </row>
    <row r="66" ht="15.75" customHeight="1">
      <c r="A66" s="377">
        <v>159.0</v>
      </c>
      <c r="B66" s="378">
        <v>2.0</v>
      </c>
      <c r="C66" s="391"/>
      <c r="D66" s="391"/>
      <c r="E66" s="337" t="s">
        <v>284</v>
      </c>
      <c r="F66" s="379">
        <v>55.0</v>
      </c>
      <c r="G66" s="380">
        <v>72.15</v>
      </c>
      <c r="H66" s="381">
        <v>75.68</v>
      </c>
      <c r="I66" s="382">
        <v>79.39</v>
      </c>
      <c r="J66" s="383">
        <v>83.28</v>
      </c>
      <c r="K66" s="384">
        <v>91.12</v>
      </c>
      <c r="L66" s="385">
        <v>17.15</v>
      </c>
      <c r="M66" s="385">
        <v>20.68</v>
      </c>
      <c r="N66" s="385">
        <v>24.39</v>
      </c>
      <c r="O66" s="385">
        <v>28.28</v>
      </c>
      <c r="P66" s="386">
        <v>36.12</v>
      </c>
      <c r="Q66" s="387"/>
      <c r="R66" s="366"/>
      <c r="S66" s="156"/>
      <c r="T66" s="156"/>
      <c r="U66" s="156"/>
      <c r="V66" s="156"/>
      <c r="W66" s="156"/>
      <c r="X66" s="156"/>
      <c r="Y66" s="156"/>
    </row>
    <row r="67" ht="15.75" customHeight="1">
      <c r="A67" s="377">
        <v>1044.0</v>
      </c>
      <c r="B67" s="378">
        <v>11.0</v>
      </c>
      <c r="C67" s="377">
        <v>494.0</v>
      </c>
      <c r="D67" s="377">
        <v>5.0</v>
      </c>
      <c r="E67" s="337">
        <v>55.0</v>
      </c>
      <c r="F67" s="379">
        <v>110.0</v>
      </c>
      <c r="G67" s="380">
        <v>114.95</v>
      </c>
      <c r="H67" s="381">
        <v>120.2</v>
      </c>
      <c r="I67" s="382">
        <v>125.69</v>
      </c>
      <c r="J67" s="383">
        <v>131.43</v>
      </c>
      <c r="K67" s="384">
        <v>141.19</v>
      </c>
      <c r="L67" s="385">
        <v>4.95</v>
      </c>
      <c r="M67" s="385">
        <v>10.2</v>
      </c>
      <c r="N67" s="385">
        <v>15.69</v>
      </c>
      <c r="O67" s="385">
        <v>21.43</v>
      </c>
      <c r="P67" s="386">
        <v>31.19</v>
      </c>
      <c r="Q67" s="387"/>
      <c r="R67" s="366"/>
      <c r="S67" s="156"/>
      <c r="T67" s="156"/>
      <c r="U67" s="156"/>
      <c r="V67" s="156"/>
      <c r="W67" s="156"/>
      <c r="X67" s="156"/>
      <c r="Y67" s="156"/>
    </row>
    <row r="68" ht="15.75" customHeight="1">
      <c r="A68" s="377">
        <v>926.0</v>
      </c>
      <c r="B68" s="378">
        <v>10.0</v>
      </c>
      <c r="C68" s="377">
        <v>376.0</v>
      </c>
      <c r="D68" s="377">
        <v>4.0</v>
      </c>
      <c r="E68" s="337">
        <v>44.0</v>
      </c>
      <c r="F68" s="379">
        <v>99.0</v>
      </c>
      <c r="G68" s="380">
        <v>110.4</v>
      </c>
      <c r="H68" s="381">
        <v>115.47</v>
      </c>
      <c r="I68" s="382">
        <v>120.77</v>
      </c>
      <c r="J68" s="383">
        <v>126.31</v>
      </c>
      <c r="K68" s="384">
        <v>135.87</v>
      </c>
      <c r="L68" s="385">
        <v>11.4</v>
      </c>
      <c r="M68" s="385">
        <v>16.47</v>
      </c>
      <c r="N68" s="385">
        <v>21.77</v>
      </c>
      <c r="O68" s="385">
        <v>27.31</v>
      </c>
      <c r="P68" s="386">
        <v>36.87</v>
      </c>
      <c r="Q68" s="387"/>
      <c r="R68" s="366"/>
      <c r="S68" s="156"/>
      <c r="T68" s="156"/>
      <c r="U68" s="156"/>
      <c r="V68" s="156"/>
      <c r="W68" s="156"/>
      <c r="X68" s="156"/>
      <c r="Y68" s="156"/>
    </row>
    <row r="69" ht="15.75" customHeight="1">
      <c r="A69" s="377">
        <v>543.0</v>
      </c>
      <c r="B69" s="378">
        <v>6.0</v>
      </c>
      <c r="C69" s="391"/>
      <c r="D69" s="377">
        <v>0.0</v>
      </c>
      <c r="E69" s="337" t="s">
        <v>284</v>
      </c>
      <c r="F69" s="379">
        <v>55.0</v>
      </c>
      <c r="G69" s="380">
        <v>92.2</v>
      </c>
      <c r="H69" s="381">
        <v>96.54</v>
      </c>
      <c r="I69" s="382">
        <v>101.08</v>
      </c>
      <c r="J69" s="383">
        <v>105.84</v>
      </c>
      <c r="K69" s="384">
        <v>114.58</v>
      </c>
      <c r="L69" s="385">
        <v>37.2</v>
      </c>
      <c r="M69" s="385">
        <v>41.54</v>
      </c>
      <c r="N69" s="385">
        <v>46.08</v>
      </c>
      <c r="O69" s="385">
        <v>50.84</v>
      </c>
      <c r="P69" s="386">
        <v>59.58</v>
      </c>
      <c r="Q69" s="387"/>
      <c r="R69" s="366"/>
      <c r="S69" s="156"/>
      <c r="T69" s="156"/>
      <c r="U69" s="156"/>
      <c r="V69" s="156"/>
      <c r="W69" s="156"/>
      <c r="X69" s="156"/>
      <c r="Y69" s="156"/>
    </row>
    <row r="70" ht="15.75" customHeight="1">
      <c r="A70" s="377">
        <v>130.0</v>
      </c>
      <c r="B70" s="378">
        <v>2.0</v>
      </c>
      <c r="C70" s="391"/>
      <c r="D70" s="391"/>
      <c r="E70" s="337" t="s">
        <v>284</v>
      </c>
      <c r="F70" s="379">
        <v>55.0</v>
      </c>
      <c r="G70" s="380">
        <v>74.0</v>
      </c>
      <c r="H70" s="381">
        <v>77.61</v>
      </c>
      <c r="I70" s="382">
        <v>81.39</v>
      </c>
      <c r="J70" s="383">
        <v>85.37</v>
      </c>
      <c r="K70" s="384">
        <v>93.29</v>
      </c>
      <c r="L70" s="385">
        <v>19.0</v>
      </c>
      <c r="M70" s="385">
        <v>22.61</v>
      </c>
      <c r="N70" s="385">
        <v>26.39</v>
      </c>
      <c r="O70" s="385">
        <v>30.37</v>
      </c>
      <c r="P70" s="386">
        <v>38.29</v>
      </c>
      <c r="Q70" s="387"/>
      <c r="R70" s="366"/>
      <c r="S70" s="156"/>
      <c r="T70" s="156"/>
      <c r="U70" s="156"/>
      <c r="V70" s="156"/>
      <c r="W70" s="156"/>
      <c r="X70" s="156"/>
      <c r="Y70" s="156"/>
    </row>
    <row r="71" ht="15.75" customHeight="1">
      <c r="A71" s="377">
        <v>140.0</v>
      </c>
      <c r="B71" s="378">
        <v>2.0</v>
      </c>
      <c r="C71" s="391"/>
      <c r="D71" s="391"/>
      <c r="E71" s="337" t="s">
        <v>284</v>
      </c>
      <c r="F71" s="379">
        <v>55.0</v>
      </c>
      <c r="G71" s="380">
        <v>74.0</v>
      </c>
      <c r="H71" s="381">
        <v>77.61</v>
      </c>
      <c r="I71" s="382">
        <v>81.39</v>
      </c>
      <c r="J71" s="383">
        <v>85.37</v>
      </c>
      <c r="K71" s="384">
        <v>93.29</v>
      </c>
      <c r="L71" s="385">
        <v>19.0</v>
      </c>
      <c r="M71" s="385">
        <v>22.61</v>
      </c>
      <c r="N71" s="385">
        <v>26.39</v>
      </c>
      <c r="O71" s="385">
        <v>30.37</v>
      </c>
      <c r="P71" s="386">
        <v>38.29</v>
      </c>
      <c r="Q71" s="387"/>
      <c r="R71" s="366"/>
      <c r="S71" s="156"/>
      <c r="T71" s="156"/>
      <c r="U71" s="156"/>
      <c r="V71" s="156"/>
      <c r="W71" s="156"/>
      <c r="X71" s="156"/>
      <c r="Y71" s="156"/>
    </row>
    <row r="72" ht="15.75" customHeight="1">
      <c r="A72" s="377">
        <v>782.0</v>
      </c>
      <c r="B72" s="378">
        <v>8.0</v>
      </c>
      <c r="C72" s="377">
        <v>232.0</v>
      </c>
      <c r="D72" s="377">
        <v>3.0</v>
      </c>
      <c r="E72" s="337">
        <v>33.0</v>
      </c>
      <c r="F72" s="379">
        <v>88.0</v>
      </c>
      <c r="G72" s="380">
        <v>100.5</v>
      </c>
      <c r="H72" s="381">
        <v>105.16</v>
      </c>
      <c r="I72" s="382">
        <v>110.05</v>
      </c>
      <c r="J72" s="383">
        <v>115.17</v>
      </c>
      <c r="K72" s="384">
        <v>124.28</v>
      </c>
      <c r="L72" s="385">
        <v>12.5</v>
      </c>
      <c r="M72" s="385">
        <v>17.16</v>
      </c>
      <c r="N72" s="385">
        <v>22.05</v>
      </c>
      <c r="O72" s="385">
        <v>27.17</v>
      </c>
      <c r="P72" s="386">
        <v>36.28</v>
      </c>
      <c r="Q72" s="387"/>
      <c r="R72" s="366"/>
      <c r="S72" s="156"/>
      <c r="T72" s="156"/>
      <c r="U72" s="156"/>
      <c r="V72" s="156"/>
      <c r="W72" s="156"/>
      <c r="X72" s="156"/>
      <c r="Y72" s="156"/>
    </row>
    <row r="73" ht="15.75" customHeight="1">
      <c r="A73" s="377">
        <v>966.0</v>
      </c>
      <c r="B73" s="378">
        <v>10.0</v>
      </c>
      <c r="C73" s="377">
        <v>416.0</v>
      </c>
      <c r="D73" s="377">
        <v>5.0</v>
      </c>
      <c r="E73" s="337">
        <v>55.0</v>
      </c>
      <c r="F73" s="379">
        <v>110.0</v>
      </c>
      <c r="G73" s="380">
        <v>108.88</v>
      </c>
      <c r="H73" s="381">
        <v>113.88</v>
      </c>
      <c r="I73" s="382">
        <v>119.12</v>
      </c>
      <c r="J73" s="383">
        <v>124.6</v>
      </c>
      <c r="K73" s="384">
        <v>134.09</v>
      </c>
      <c r="L73" s="385">
        <v>-1.12</v>
      </c>
      <c r="M73" s="385">
        <v>3.88</v>
      </c>
      <c r="N73" s="385">
        <v>9.12</v>
      </c>
      <c r="O73" s="385">
        <v>14.6</v>
      </c>
      <c r="P73" s="386">
        <v>24.09</v>
      </c>
      <c r="Q73" s="387"/>
      <c r="R73" s="366"/>
      <c r="S73" s="156"/>
      <c r="T73" s="156"/>
      <c r="U73" s="156"/>
      <c r="V73" s="156"/>
      <c r="W73" s="156"/>
      <c r="X73" s="156"/>
      <c r="Y73" s="156"/>
    </row>
    <row r="74" ht="15.75" customHeight="1">
      <c r="A74" s="377">
        <v>552.0</v>
      </c>
      <c r="B74" s="378">
        <v>6.0</v>
      </c>
      <c r="C74" s="391"/>
      <c r="D74" s="377">
        <v>1.0</v>
      </c>
      <c r="E74" s="337">
        <v>11.0</v>
      </c>
      <c r="F74" s="379">
        <v>66.0</v>
      </c>
      <c r="G74" s="380">
        <v>90.01</v>
      </c>
      <c r="H74" s="381">
        <v>94.26</v>
      </c>
      <c r="I74" s="382">
        <v>98.71</v>
      </c>
      <c r="J74" s="383">
        <v>103.38</v>
      </c>
      <c r="K74" s="384">
        <v>112.02</v>
      </c>
      <c r="L74" s="385">
        <v>24.01</v>
      </c>
      <c r="M74" s="385">
        <v>28.26</v>
      </c>
      <c r="N74" s="385">
        <v>32.71</v>
      </c>
      <c r="O74" s="385">
        <v>37.38</v>
      </c>
      <c r="P74" s="386">
        <v>46.02</v>
      </c>
      <c r="Q74" s="387"/>
      <c r="R74" s="366"/>
      <c r="S74" s="156"/>
      <c r="T74" s="156"/>
      <c r="U74" s="156"/>
      <c r="V74" s="156"/>
      <c r="W74" s="156"/>
      <c r="X74" s="156"/>
      <c r="Y74" s="156"/>
    </row>
    <row r="75" ht="15.75" customHeight="1">
      <c r="A75" s="377">
        <v>1422.0</v>
      </c>
      <c r="B75" s="378">
        <v>15.0</v>
      </c>
      <c r="C75" s="377">
        <v>872.0</v>
      </c>
      <c r="D75" s="377">
        <v>9.0</v>
      </c>
      <c r="E75" s="337">
        <v>99.0</v>
      </c>
      <c r="F75" s="379">
        <v>154.0</v>
      </c>
      <c r="G75" s="380">
        <v>133.15</v>
      </c>
      <c r="H75" s="381">
        <v>139.13</v>
      </c>
      <c r="I75" s="382">
        <v>145.37</v>
      </c>
      <c r="J75" s="383">
        <v>151.9</v>
      </c>
      <c r="K75" s="384">
        <v>162.49</v>
      </c>
      <c r="L75" s="385">
        <v>-20.85</v>
      </c>
      <c r="M75" s="385">
        <v>-14.88</v>
      </c>
      <c r="N75" s="385">
        <v>-8.63</v>
      </c>
      <c r="O75" s="385">
        <v>-2.1</v>
      </c>
      <c r="P75" s="386">
        <v>8.49</v>
      </c>
      <c r="Q75" s="387"/>
      <c r="R75" s="366"/>
      <c r="S75" s="156"/>
      <c r="T75" s="156"/>
      <c r="U75" s="156"/>
      <c r="V75" s="156"/>
      <c r="W75" s="156"/>
      <c r="X75" s="156"/>
      <c r="Y75" s="156"/>
    </row>
    <row r="76" ht="15.75" customHeight="1">
      <c r="A76" s="377">
        <v>1026.0</v>
      </c>
      <c r="B76" s="378">
        <v>11.0</v>
      </c>
      <c r="C76" s="377">
        <v>476.0</v>
      </c>
      <c r="D76" s="377">
        <v>5.0</v>
      </c>
      <c r="E76" s="337">
        <v>55.0</v>
      </c>
      <c r="F76" s="379">
        <v>110.0</v>
      </c>
      <c r="G76" s="380">
        <v>114.95</v>
      </c>
      <c r="H76" s="381">
        <v>120.2</v>
      </c>
      <c r="I76" s="382">
        <v>125.69</v>
      </c>
      <c r="J76" s="383">
        <v>131.43</v>
      </c>
      <c r="K76" s="384">
        <v>141.19</v>
      </c>
      <c r="L76" s="385">
        <v>4.95</v>
      </c>
      <c r="M76" s="385">
        <v>10.2</v>
      </c>
      <c r="N76" s="385">
        <v>15.69</v>
      </c>
      <c r="O76" s="385">
        <v>21.43</v>
      </c>
      <c r="P76" s="386">
        <v>31.19</v>
      </c>
      <c r="Q76" s="387"/>
      <c r="R76" s="366"/>
      <c r="S76" s="156"/>
      <c r="T76" s="156"/>
      <c r="U76" s="156"/>
      <c r="V76" s="156"/>
      <c r="W76" s="156"/>
      <c r="X76" s="156"/>
      <c r="Y76" s="156"/>
    </row>
    <row r="77" ht="15.75" customHeight="1">
      <c r="A77" s="377">
        <v>411.0</v>
      </c>
      <c r="B77" s="378">
        <v>5.0</v>
      </c>
      <c r="C77" s="391"/>
      <c r="D77" s="377">
        <v>0.0</v>
      </c>
      <c r="E77" s="337" t="s">
        <v>284</v>
      </c>
      <c r="F77" s="379">
        <v>55.0</v>
      </c>
      <c r="G77" s="380">
        <v>87.65</v>
      </c>
      <c r="H77" s="381">
        <v>91.81</v>
      </c>
      <c r="I77" s="382">
        <v>96.16</v>
      </c>
      <c r="J77" s="383">
        <v>100.72</v>
      </c>
      <c r="K77" s="384">
        <v>109.26</v>
      </c>
      <c r="L77" s="385">
        <v>32.65</v>
      </c>
      <c r="M77" s="385">
        <v>36.81</v>
      </c>
      <c r="N77" s="385">
        <v>41.16</v>
      </c>
      <c r="O77" s="385">
        <v>45.72</v>
      </c>
      <c r="P77" s="386">
        <v>54.26</v>
      </c>
      <c r="Q77" s="387"/>
      <c r="R77" s="366"/>
      <c r="S77" s="156"/>
      <c r="T77" s="156"/>
      <c r="U77" s="156"/>
      <c r="V77" s="156"/>
      <c r="W77" s="156"/>
      <c r="X77" s="156"/>
      <c r="Y77" s="156"/>
    </row>
    <row r="78" ht="15.75" customHeight="1">
      <c r="A78" s="377">
        <v>548.0</v>
      </c>
      <c r="B78" s="378">
        <v>6.0</v>
      </c>
      <c r="C78" s="391"/>
      <c r="D78" s="377">
        <v>0.0</v>
      </c>
      <c r="E78" s="337" t="s">
        <v>284</v>
      </c>
      <c r="F78" s="379">
        <v>55.0</v>
      </c>
      <c r="G78" s="380">
        <v>92.2</v>
      </c>
      <c r="H78" s="381">
        <v>96.54</v>
      </c>
      <c r="I78" s="382">
        <v>101.08</v>
      </c>
      <c r="J78" s="383">
        <v>105.84</v>
      </c>
      <c r="K78" s="384">
        <v>114.58</v>
      </c>
      <c r="L78" s="385">
        <v>37.2</v>
      </c>
      <c r="M78" s="385">
        <v>41.54</v>
      </c>
      <c r="N78" s="385">
        <v>46.08</v>
      </c>
      <c r="O78" s="385">
        <v>50.84</v>
      </c>
      <c r="P78" s="386">
        <v>59.58</v>
      </c>
      <c r="Q78" s="387"/>
      <c r="R78" s="366"/>
      <c r="S78" s="156"/>
      <c r="T78" s="156"/>
      <c r="U78" s="156"/>
      <c r="V78" s="156"/>
      <c r="W78" s="156"/>
      <c r="X78" s="156"/>
      <c r="Y78" s="156"/>
    </row>
    <row r="79" ht="15.75" customHeight="1">
      <c r="A79" s="377">
        <v>263.0</v>
      </c>
      <c r="B79" s="378">
        <v>3.0</v>
      </c>
      <c r="C79" s="391"/>
      <c r="D79" s="391"/>
      <c r="E79" s="337" t="s">
        <v>284</v>
      </c>
      <c r="F79" s="379">
        <v>165.0</v>
      </c>
      <c r="G79" s="380">
        <v>78.55</v>
      </c>
      <c r="H79" s="381">
        <v>82.34</v>
      </c>
      <c r="I79" s="382">
        <v>86.32</v>
      </c>
      <c r="J79" s="383">
        <v>90.48</v>
      </c>
      <c r="K79" s="384">
        <v>98.61</v>
      </c>
      <c r="L79" s="385">
        <v>-86.45</v>
      </c>
      <c r="M79" s="385">
        <v>-82.66</v>
      </c>
      <c r="N79" s="385">
        <v>-78.68</v>
      </c>
      <c r="O79" s="385">
        <v>-74.52</v>
      </c>
      <c r="P79" s="386">
        <v>-66.39</v>
      </c>
      <c r="Q79" s="387"/>
      <c r="R79" s="366"/>
      <c r="S79" s="156"/>
      <c r="T79" s="156"/>
      <c r="U79" s="156"/>
      <c r="V79" s="156"/>
      <c r="W79" s="156"/>
      <c r="X79" s="156"/>
      <c r="Y79" s="156"/>
    </row>
    <row r="80" ht="15.75" customHeight="1">
      <c r="A80" s="377">
        <v>244.0</v>
      </c>
      <c r="B80" s="378">
        <v>3.0</v>
      </c>
      <c r="C80" s="391"/>
      <c r="D80" s="391"/>
      <c r="E80" s="337" t="s">
        <v>284</v>
      </c>
      <c r="F80" s="379">
        <v>55.0</v>
      </c>
      <c r="G80" s="380">
        <v>78.55</v>
      </c>
      <c r="H80" s="381">
        <v>82.34</v>
      </c>
      <c r="I80" s="382">
        <v>86.32</v>
      </c>
      <c r="J80" s="383">
        <v>90.48</v>
      </c>
      <c r="K80" s="384">
        <v>98.61</v>
      </c>
      <c r="L80" s="385">
        <v>23.55</v>
      </c>
      <c r="M80" s="385">
        <v>27.34</v>
      </c>
      <c r="N80" s="385">
        <v>31.32</v>
      </c>
      <c r="O80" s="385">
        <v>35.48</v>
      </c>
      <c r="P80" s="386">
        <v>43.61</v>
      </c>
      <c r="Q80" s="387"/>
      <c r="R80" s="366"/>
      <c r="S80" s="156"/>
      <c r="T80" s="156"/>
      <c r="U80" s="156"/>
      <c r="V80" s="156"/>
      <c r="W80" s="156"/>
      <c r="X80" s="156"/>
      <c r="Y80" s="156"/>
    </row>
    <row r="81" ht="15.75" customHeight="1">
      <c r="A81" s="377">
        <v>650.0</v>
      </c>
      <c r="B81" s="378">
        <v>7.0</v>
      </c>
      <c r="C81" s="391"/>
      <c r="D81" s="377">
        <v>1.0</v>
      </c>
      <c r="E81" s="337">
        <v>11.0</v>
      </c>
      <c r="F81" s="379">
        <v>66.0</v>
      </c>
      <c r="G81" s="380">
        <v>96.75</v>
      </c>
      <c r="H81" s="381">
        <v>101.27</v>
      </c>
      <c r="I81" s="382">
        <v>106.0</v>
      </c>
      <c r="J81" s="383">
        <v>110.96</v>
      </c>
      <c r="K81" s="384">
        <v>119.9</v>
      </c>
      <c r="L81" s="385">
        <v>30.75</v>
      </c>
      <c r="M81" s="385">
        <v>35.27</v>
      </c>
      <c r="N81" s="385">
        <v>40.0</v>
      </c>
      <c r="O81" s="385">
        <v>44.96</v>
      </c>
      <c r="P81" s="386">
        <v>53.9</v>
      </c>
      <c r="Q81" s="387"/>
      <c r="R81" s="366"/>
      <c r="S81" s="156"/>
      <c r="T81" s="156"/>
      <c r="U81" s="156"/>
      <c r="V81" s="156"/>
      <c r="W81" s="156"/>
      <c r="X81" s="156"/>
      <c r="Y81" s="156"/>
    </row>
    <row r="82" ht="15.75" customHeight="1">
      <c r="A82" s="377">
        <v>629.0</v>
      </c>
      <c r="B82" s="378">
        <v>7.0</v>
      </c>
      <c r="C82" s="391"/>
      <c r="D82" s="377">
        <v>1.0</v>
      </c>
      <c r="E82" s="337">
        <v>11.0</v>
      </c>
      <c r="F82" s="379">
        <v>66.0</v>
      </c>
      <c r="G82" s="380">
        <v>96.75</v>
      </c>
      <c r="H82" s="381">
        <v>101.27</v>
      </c>
      <c r="I82" s="382">
        <v>106.0</v>
      </c>
      <c r="J82" s="383">
        <v>110.96</v>
      </c>
      <c r="K82" s="384">
        <v>119.9</v>
      </c>
      <c r="L82" s="385">
        <v>30.75</v>
      </c>
      <c r="M82" s="385">
        <v>35.27</v>
      </c>
      <c r="N82" s="385">
        <v>40.0</v>
      </c>
      <c r="O82" s="385">
        <v>44.96</v>
      </c>
      <c r="P82" s="386">
        <v>53.9</v>
      </c>
      <c r="Q82" s="387"/>
      <c r="R82" s="366"/>
      <c r="S82" s="156"/>
      <c r="T82" s="156"/>
      <c r="U82" s="156"/>
      <c r="V82" s="156"/>
      <c r="W82" s="156"/>
      <c r="X82" s="156"/>
      <c r="Y82" s="156"/>
    </row>
    <row r="83" ht="15.75" customHeight="1">
      <c r="A83" s="377">
        <v>226.0</v>
      </c>
      <c r="B83" s="378">
        <v>3.0</v>
      </c>
      <c r="C83" s="391"/>
      <c r="D83" s="391"/>
      <c r="E83" s="337" t="s">
        <v>284</v>
      </c>
      <c r="F83" s="379">
        <v>55.0</v>
      </c>
      <c r="G83" s="380">
        <v>78.55</v>
      </c>
      <c r="H83" s="381">
        <v>82.34</v>
      </c>
      <c r="I83" s="382">
        <v>86.32</v>
      </c>
      <c r="J83" s="383">
        <v>90.48</v>
      </c>
      <c r="K83" s="384">
        <v>98.61</v>
      </c>
      <c r="L83" s="385">
        <v>23.55</v>
      </c>
      <c r="M83" s="385">
        <v>27.34</v>
      </c>
      <c r="N83" s="385">
        <v>31.32</v>
      </c>
      <c r="O83" s="385">
        <v>35.48</v>
      </c>
      <c r="P83" s="386">
        <v>43.61</v>
      </c>
      <c r="Q83" s="387"/>
      <c r="R83" s="366"/>
      <c r="S83" s="156"/>
      <c r="T83" s="156"/>
      <c r="U83" s="156"/>
      <c r="V83" s="156"/>
      <c r="W83" s="156"/>
      <c r="X83" s="156"/>
      <c r="Y83" s="156"/>
    </row>
    <row r="84" ht="15.75" customHeight="1">
      <c r="A84" s="377">
        <v>745.0</v>
      </c>
      <c r="B84" s="378">
        <v>8.0</v>
      </c>
      <c r="C84" s="377">
        <v>195.0</v>
      </c>
      <c r="D84" s="377">
        <v>2.0</v>
      </c>
      <c r="E84" s="337">
        <v>22.0</v>
      </c>
      <c r="F84" s="379">
        <v>77.0</v>
      </c>
      <c r="G84" s="380">
        <v>101.3</v>
      </c>
      <c r="H84" s="381">
        <v>106.0</v>
      </c>
      <c r="I84" s="382">
        <v>110.92</v>
      </c>
      <c r="J84" s="383">
        <v>116.07</v>
      </c>
      <c r="K84" s="384">
        <v>125.23</v>
      </c>
      <c r="L84" s="385">
        <v>24.3</v>
      </c>
      <c r="M84" s="385">
        <v>29.0</v>
      </c>
      <c r="N84" s="385">
        <v>33.92</v>
      </c>
      <c r="O84" s="385">
        <v>39.07</v>
      </c>
      <c r="P84" s="386">
        <v>48.23</v>
      </c>
      <c r="Q84" s="387"/>
      <c r="R84" s="366"/>
      <c r="S84" s="156"/>
      <c r="T84" s="156"/>
      <c r="U84" s="156"/>
      <c r="V84" s="156"/>
      <c r="W84" s="156"/>
      <c r="X84" s="156"/>
      <c r="Y84" s="156"/>
    </row>
    <row r="85" ht="15.75" customHeight="1">
      <c r="A85" s="377">
        <v>68.0</v>
      </c>
      <c r="B85" s="378">
        <v>1.0</v>
      </c>
      <c r="C85" s="391"/>
      <c r="D85" s="391"/>
      <c r="E85" s="337" t="s">
        <v>284</v>
      </c>
      <c r="F85" s="379">
        <v>110.0</v>
      </c>
      <c r="G85" s="380">
        <v>68.01</v>
      </c>
      <c r="H85" s="381">
        <v>71.38</v>
      </c>
      <c r="I85" s="382">
        <v>74.92</v>
      </c>
      <c r="J85" s="383">
        <v>78.63</v>
      </c>
      <c r="K85" s="384">
        <v>86.28</v>
      </c>
      <c r="L85" s="385">
        <v>-41.99</v>
      </c>
      <c r="M85" s="385">
        <v>-38.62</v>
      </c>
      <c r="N85" s="385">
        <v>-35.08</v>
      </c>
      <c r="O85" s="385">
        <v>-31.37</v>
      </c>
      <c r="P85" s="386">
        <v>-23.72</v>
      </c>
      <c r="Q85" s="387"/>
      <c r="R85" s="366"/>
      <c r="S85" s="156"/>
      <c r="T85" s="156"/>
      <c r="U85" s="156"/>
      <c r="V85" s="156"/>
      <c r="W85" s="156"/>
      <c r="X85" s="156"/>
      <c r="Y85" s="156"/>
    </row>
    <row r="86" ht="15.75" customHeight="1">
      <c r="A86" s="377">
        <v>528.0</v>
      </c>
      <c r="B86" s="378">
        <v>6.0</v>
      </c>
      <c r="C86" s="391"/>
      <c r="D86" s="377">
        <v>0.0</v>
      </c>
      <c r="E86" s="337" t="s">
        <v>284</v>
      </c>
      <c r="F86" s="379">
        <v>55.0</v>
      </c>
      <c r="G86" s="380">
        <v>92.2</v>
      </c>
      <c r="H86" s="381">
        <v>96.54</v>
      </c>
      <c r="I86" s="382">
        <v>101.08</v>
      </c>
      <c r="J86" s="383">
        <v>105.84</v>
      </c>
      <c r="K86" s="384">
        <v>114.58</v>
      </c>
      <c r="L86" s="385">
        <v>37.2</v>
      </c>
      <c r="M86" s="385">
        <v>41.54</v>
      </c>
      <c r="N86" s="385">
        <v>46.08</v>
      </c>
      <c r="O86" s="385">
        <v>50.84</v>
      </c>
      <c r="P86" s="386">
        <v>59.58</v>
      </c>
      <c r="Q86" s="387"/>
      <c r="R86" s="366"/>
      <c r="S86" s="156"/>
      <c r="T86" s="156"/>
      <c r="U86" s="156"/>
      <c r="V86" s="156"/>
      <c r="W86" s="156"/>
      <c r="X86" s="156"/>
      <c r="Y86" s="156"/>
    </row>
    <row r="87" ht="15.75" customHeight="1">
      <c r="A87" s="377">
        <v>307.0</v>
      </c>
      <c r="B87" s="378">
        <v>4.0</v>
      </c>
      <c r="C87" s="391"/>
      <c r="D87" s="391"/>
      <c r="E87" s="337" t="s">
        <v>284</v>
      </c>
      <c r="F87" s="379">
        <v>110.0</v>
      </c>
      <c r="G87" s="380">
        <v>83.1</v>
      </c>
      <c r="H87" s="381">
        <v>87.07</v>
      </c>
      <c r="I87" s="382">
        <v>91.24</v>
      </c>
      <c r="J87" s="383">
        <v>95.6</v>
      </c>
      <c r="K87" s="384">
        <v>103.93</v>
      </c>
      <c r="L87" s="385">
        <v>-26.9</v>
      </c>
      <c r="M87" s="385">
        <v>-22.93</v>
      </c>
      <c r="N87" s="385">
        <v>-18.76</v>
      </c>
      <c r="O87" s="385">
        <v>-14.4</v>
      </c>
      <c r="P87" s="386">
        <v>-6.07</v>
      </c>
      <c r="Q87" s="387"/>
      <c r="R87" s="366"/>
      <c r="S87" s="156"/>
      <c r="T87" s="156"/>
      <c r="U87" s="156"/>
      <c r="V87" s="156"/>
      <c r="W87" s="156"/>
      <c r="X87" s="156"/>
      <c r="Y87" s="156"/>
    </row>
    <row r="88" ht="15.75" customHeight="1">
      <c r="A88" s="377">
        <v>2017.0</v>
      </c>
      <c r="B88" s="378">
        <v>21.0</v>
      </c>
      <c r="C88" s="377">
        <v>1467.0</v>
      </c>
      <c r="D88" s="377">
        <v>15.0</v>
      </c>
      <c r="E88" s="337">
        <v>165.0</v>
      </c>
      <c r="F88" s="379">
        <v>220.0</v>
      </c>
      <c r="G88" s="380">
        <v>160.45</v>
      </c>
      <c r="H88" s="381">
        <v>167.52</v>
      </c>
      <c r="I88" s="382">
        <v>174.9</v>
      </c>
      <c r="J88" s="383">
        <v>182.61</v>
      </c>
      <c r="K88" s="384">
        <v>194.42</v>
      </c>
      <c r="L88" s="385">
        <v>-59.55</v>
      </c>
      <c r="M88" s="385">
        <v>-52.48</v>
      </c>
      <c r="N88" s="385">
        <v>-45.1</v>
      </c>
      <c r="O88" s="385">
        <v>-37.39</v>
      </c>
      <c r="P88" s="386">
        <v>-25.58</v>
      </c>
      <c r="Q88" s="387"/>
      <c r="R88" s="366"/>
      <c r="S88" s="156"/>
      <c r="T88" s="156"/>
      <c r="U88" s="156"/>
      <c r="V88" s="156"/>
      <c r="W88" s="156"/>
      <c r="X88" s="156"/>
      <c r="Y88" s="156"/>
    </row>
    <row r="89" ht="15.75" customHeight="1">
      <c r="A89" s="377">
        <v>638.0</v>
      </c>
      <c r="B89" s="378">
        <v>7.0</v>
      </c>
      <c r="C89" s="391"/>
      <c r="D89" s="377">
        <v>1.0</v>
      </c>
      <c r="E89" s="337">
        <v>11.0</v>
      </c>
      <c r="F89" s="379">
        <v>175.72</v>
      </c>
      <c r="G89" s="380">
        <v>226.22</v>
      </c>
      <c r="H89" s="381">
        <v>237.21</v>
      </c>
      <c r="I89" s="382">
        <v>248.74</v>
      </c>
      <c r="J89" s="383">
        <v>260.83</v>
      </c>
      <c r="K89" s="384">
        <v>284.77</v>
      </c>
      <c r="L89" s="385">
        <v>50.5</v>
      </c>
      <c r="M89" s="385">
        <v>61.49</v>
      </c>
      <c r="N89" s="385">
        <v>73.02</v>
      </c>
      <c r="O89" s="385">
        <v>85.11</v>
      </c>
      <c r="P89" s="386">
        <v>109.05</v>
      </c>
      <c r="Q89" s="387"/>
      <c r="R89" s="366"/>
      <c r="S89" s="156"/>
      <c r="T89" s="156"/>
      <c r="U89" s="156"/>
      <c r="V89" s="156"/>
      <c r="W89" s="156"/>
      <c r="X89" s="156"/>
      <c r="Y89" s="156"/>
    </row>
    <row r="90" ht="15.75" customHeight="1">
      <c r="A90" s="377">
        <v>800.0</v>
      </c>
      <c r="B90" s="378">
        <v>8.0</v>
      </c>
      <c r="C90" s="377">
        <v>250.0</v>
      </c>
      <c r="D90" s="377">
        <v>3.0</v>
      </c>
      <c r="E90" s="337">
        <v>33.0</v>
      </c>
      <c r="F90" s="379">
        <v>88.0</v>
      </c>
      <c r="G90" s="380">
        <v>101.31</v>
      </c>
      <c r="H90" s="381">
        <v>106.01</v>
      </c>
      <c r="I90" s="382">
        <v>110.93</v>
      </c>
      <c r="J90" s="383">
        <v>116.08</v>
      </c>
      <c r="K90" s="384">
        <v>125.24</v>
      </c>
      <c r="L90" s="385">
        <v>13.31</v>
      </c>
      <c r="M90" s="385">
        <v>18.01</v>
      </c>
      <c r="N90" s="385">
        <v>22.93</v>
      </c>
      <c r="O90" s="385">
        <v>28.08</v>
      </c>
      <c r="P90" s="386">
        <v>37.24</v>
      </c>
      <c r="Q90" s="387"/>
      <c r="R90" s="366"/>
      <c r="S90" s="156"/>
      <c r="T90" s="156"/>
      <c r="U90" s="156"/>
      <c r="V90" s="156"/>
      <c r="W90" s="156"/>
      <c r="X90" s="156"/>
      <c r="Y90" s="156"/>
    </row>
    <row r="91" ht="15.75" customHeight="1">
      <c r="A91" s="377">
        <v>739.0</v>
      </c>
      <c r="B91" s="378">
        <v>8.0</v>
      </c>
      <c r="C91" s="377">
        <v>189.0</v>
      </c>
      <c r="D91" s="377">
        <v>2.0</v>
      </c>
      <c r="E91" s="337">
        <v>22.0</v>
      </c>
      <c r="F91" s="379">
        <v>77.0</v>
      </c>
      <c r="G91" s="380">
        <v>101.3</v>
      </c>
      <c r="H91" s="381">
        <v>106.0</v>
      </c>
      <c r="I91" s="382">
        <v>110.92</v>
      </c>
      <c r="J91" s="383">
        <v>116.07</v>
      </c>
      <c r="K91" s="384">
        <v>125.23</v>
      </c>
      <c r="L91" s="385">
        <v>24.3</v>
      </c>
      <c r="M91" s="385">
        <v>29.0</v>
      </c>
      <c r="N91" s="385">
        <v>33.92</v>
      </c>
      <c r="O91" s="385">
        <v>39.07</v>
      </c>
      <c r="P91" s="386">
        <v>48.23</v>
      </c>
      <c r="Q91" s="387"/>
      <c r="R91" s="366"/>
      <c r="S91" s="156"/>
      <c r="T91" s="156"/>
      <c r="U91" s="156"/>
      <c r="V91" s="156"/>
      <c r="W91" s="156"/>
      <c r="X91" s="156"/>
      <c r="Y91" s="156"/>
    </row>
    <row r="92" ht="15.75" customHeight="1">
      <c r="A92" s="377">
        <v>531.0</v>
      </c>
      <c r="B92" s="378">
        <v>6.0</v>
      </c>
      <c r="C92" s="391"/>
      <c r="D92" s="377">
        <v>0.0</v>
      </c>
      <c r="E92" s="337" t="s">
        <v>284</v>
      </c>
      <c r="F92" s="379">
        <v>55.0</v>
      </c>
      <c r="G92" s="380">
        <v>92.2</v>
      </c>
      <c r="H92" s="381">
        <v>96.54</v>
      </c>
      <c r="I92" s="382">
        <v>101.08</v>
      </c>
      <c r="J92" s="383">
        <v>105.84</v>
      </c>
      <c r="K92" s="384">
        <v>114.58</v>
      </c>
      <c r="L92" s="385">
        <v>37.2</v>
      </c>
      <c r="M92" s="385">
        <v>41.54</v>
      </c>
      <c r="N92" s="385">
        <v>46.08</v>
      </c>
      <c r="O92" s="385">
        <v>50.84</v>
      </c>
      <c r="P92" s="386">
        <v>59.58</v>
      </c>
      <c r="Q92" s="387"/>
      <c r="R92" s="366"/>
      <c r="S92" s="156"/>
      <c r="T92" s="156"/>
      <c r="U92" s="156"/>
      <c r="V92" s="156"/>
      <c r="W92" s="156"/>
      <c r="X92" s="156"/>
      <c r="Y92" s="156"/>
    </row>
    <row r="93" ht="15.75" customHeight="1">
      <c r="A93" s="377">
        <v>883.0</v>
      </c>
      <c r="B93" s="378">
        <v>9.0</v>
      </c>
      <c r="C93" s="377">
        <v>333.0</v>
      </c>
      <c r="D93" s="377">
        <v>4.0</v>
      </c>
      <c r="E93" s="337">
        <v>44.0</v>
      </c>
      <c r="F93" s="379">
        <v>154.0</v>
      </c>
      <c r="G93" s="380">
        <v>170.0</v>
      </c>
      <c r="H93" s="381">
        <v>178.09</v>
      </c>
      <c r="I93" s="382">
        <v>186.58</v>
      </c>
      <c r="J93" s="383">
        <v>195.48</v>
      </c>
      <c r="K93" s="384">
        <v>129.67</v>
      </c>
      <c r="L93" s="385">
        <v>16.0</v>
      </c>
      <c r="M93" s="385">
        <v>24.09</v>
      </c>
      <c r="N93" s="385">
        <v>32.58</v>
      </c>
      <c r="O93" s="385">
        <v>41.48</v>
      </c>
      <c r="P93" s="386">
        <v>-24.33</v>
      </c>
      <c r="Q93" s="387"/>
      <c r="R93" s="366"/>
      <c r="S93" s="156"/>
      <c r="T93" s="156"/>
      <c r="U93" s="156"/>
      <c r="V93" s="156"/>
      <c r="W93" s="156"/>
      <c r="X93" s="156"/>
      <c r="Y93" s="156"/>
    </row>
    <row r="94" ht="15.75" customHeight="1">
      <c r="A94" s="377">
        <v>264.0</v>
      </c>
      <c r="B94" s="378">
        <v>3.0</v>
      </c>
      <c r="C94" s="391"/>
      <c r="D94" s="391"/>
      <c r="E94" s="337" t="s">
        <v>284</v>
      </c>
      <c r="F94" s="379">
        <v>55.0</v>
      </c>
      <c r="G94" s="380">
        <v>76.92</v>
      </c>
      <c r="H94" s="381">
        <v>80.65</v>
      </c>
      <c r="I94" s="382">
        <v>84.56</v>
      </c>
      <c r="J94" s="383">
        <v>88.65</v>
      </c>
      <c r="K94" s="384">
        <v>96.71</v>
      </c>
      <c r="L94" s="385">
        <v>21.92</v>
      </c>
      <c r="M94" s="385">
        <v>25.65</v>
      </c>
      <c r="N94" s="385">
        <v>29.56</v>
      </c>
      <c r="O94" s="385">
        <v>33.65</v>
      </c>
      <c r="P94" s="386">
        <v>41.71</v>
      </c>
      <c r="Q94" s="387"/>
      <c r="R94" s="366"/>
      <c r="S94" s="156"/>
      <c r="T94" s="156"/>
      <c r="U94" s="156"/>
      <c r="V94" s="156"/>
      <c r="W94" s="156"/>
      <c r="X94" s="156"/>
      <c r="Y94" s="156"/>
    </row>
    <row r="95" ht="15.75" customHeight="1">
      <c r="A95" s="377">
        <v>1714.0</v>
      </c>
      <c r="B95" s="378">
        <v>18.0</v>
      </c>
      <c r="C95" s="377">
        <v>1164.0</v>
      </c>
      <c r="D95" s="377">
        <v>12.0</v>
      </c>
      <c r="E95" s="337">
        <v>132.0</v>
      </c>
      <c r="F95" s="379">
        <v>187.0</v>
      </c>
      <c r="G95" s="380">
        <v>146.8</v>
      </c>
      <c r="H95" s="381">
        <v>153.32</v>
      </c>
      <c r="I95" s="382">
        <v>160.14</v>
      </c>
      <c r="J95" s="383">
        <v>167.26</v>
      </c>
      <c r="K95" s="384">
        <v>178.45</v>
      </c>
      <c r="L95" s="385">
        <v>-40.2</v>
      </c>
      <c r="M95" s="385">
        <v>-33.68</v>
      </c>
      <c r="N95" s="385">
        <v>-26.86</v>
      </c>
      <c r="O95" s="385">
        <v>-19.74</v>
      </c>
      <c r="P95" s="386">
        <v>-8.55</v>
      </c>
      <c r="Q95" s="387"/>
      <c r="R95" s="366"/>
      <c r="S95" s="156"/>
      <c r="T95" s="156"/>
      <c r="U95" s="156"/>
      <c r="V95" s="156"/>
      <c r="W95" s="156"/>
      <c r="X95" s="156"/>
      <c r="Y95" s="156"/>
    </row>
    <row r="96" ht="15.75" customHeight="1">
      <c r="A96" s="377">
        <v>52.0</v>
      </c>
      <c r="B96" s="378">
        <v>1.0</v>
      </c>
      <c r="C96" s="391"/>
      <c r="D96" s="391"/>
      <c r="E96" s="337" t="s">
        <v>284</v>
      </c>
      <c r="F96" s="379">
        <v>55.0</v>
      </c>
      <c r="G96" s="380">
        <v>67.25</v>
      </c>
      <c r="H96" s="381">
        <v>70.59</v>
      </c>
      <c r="I96" s="382">
        <v>74.1</v>
      </c>
      <c r="J96" s="383">
        <v>77.77</v>
      </c>
      <c r="K96" s="384">
        <v>85.39</v>
      </c>
      <c r="L96" s="385">
        <v>12.25</v>
      </c>
      <c r="M96" s="385">
        <v>15.59</v>
      </c>
      <c r="N96" s="385">
        <v>19.1</v>
      </c>
      <c r="O96" s="385">
        <v>22.77</v>
      </c>
      <c r="P96" s="386">
        <v>30.39</v>
      </c>
      <c r="Q96" s="387"/>
      <c r="R96" s="366"/>
      <c r="S96" s="156"/>
      <c r="T96" s="156"/>
      <c r="U96" s="156"/>
      <c r="V96" s="156"/>
      <c r="W96" s="156"/>
      <c r="X96" s="156"/>
      <c r="Y96" s="156"/>
    </row>
    <row r="97" ht="15.75" customHeight="1">
      <c r="A97" s="377">
        <v>884.0</v>
      </c>
      <c r="B97" s="378">
        <v>9.0</v>
      </c>
      <c r="C97" s="377">
        <v>334.0</v>
      </c>
      <c r="D97" s="377">
        <v>4.0</v>
      </c>
      <c r="E97" s="337">
        <v>44.0</v>
      </c>
      <c r="F97" s="379">
        <v>99.0</v>
      </c>
      <c r="G97" s="380">
        <v>105.1</v>
      </c>
      <c r="H97" s="381">
        <v>109.95</v>
      </c>
      <c r="I97" s="382">
        <v>115.03</v>
      </c>
      <c r="J97" s="383">
        <v>120.35</v>
      </c>
      <c r="K97" s="384">
        <v>129.67</v>
      </c>
      <c r="L97" s="385">
        <v>6.1</v>
      </c>
      <c r="M97" s="385">
        <v>10.95</v>
      </c>
      <c r="N97" s="385">
        <v>16.03</v>
      </c>
      <c r="O97" s="385">
        <v>21.35</v>
      </c>
      <c r="P97" s="386">
        <v>30.67</v>
      </c>
      <c r="Q97" s="387"/>
      <c r="R97" s="366"/>
      <c r="S97" s="156"/>
      <c r="T97" s="156"/>
      <c r="U97" s="156"/>
      <c r="V97" s="156"/>
      <c r="W97" s="156"/>
      <c r="X97" s="156"/>
      <c r="Y97" s="156"/>
    </row>
    <row r="98" ht="15.75" customHeight="1">
      <c r="A98" s="377">
        <v>1399.0</v>
      </c>
      <c r="B98" s="378">
        <v>14.0</v>
      </c>
      <c r="C98" s="377">
        <v>849.0</v>
      </c>
      <c r="D98" s="377">
        <v>9.0</v>
      </c>
      <c r="E98" s="337">
        <v>99.0</v>
      </c>
      <c r="F98" s="379">
        <v>154.0</v>
      </c>
      <c r="G98" s="380">
        <v>128.57</v>
      </c>
      <c r="H98" s="381">
        <v>134.36</v>
      </c>
      <c r="I98" s="382">
        <v>140.42</v>
      </c>
      <c r="J98" s="383">
        <v>146.75</v>
      </c>
      <c r="K98" s="384">
        <v>157.13</v>
      </c>
      <c r="L98" s="385">
        <v>-25.43</v>
      </c>
      <c r="M98" s="385">
        <v>-19.64</v>
      </c>
      <c r="N98" s="385">
        <v>-13.58</v>
      </c>
      <c r="O98" s="385">
        <v>-7.25</v>
      </c>
      <c r="P98" s="386">
        <v>3.13</v>
      </c>
      <c r="Q98" s="387"/>
      <c r="R98" s="366"/>
      <c r="S98" s="156"/>
      <c r="T98" s="156"/>
      <c r="U98" s="156"/>
      <c r="V98" s="156"/>
      <c r="W98" s="156"/>
      <c r="X98" s="156"/>
      <c r="Y98" s="156"/>
    </row>
    <row r="99" ht="15.75" customHeight="1">
      <c r="A99" s="377">
        <v>179.0</v>
      </c>
      <c r="B99" s="378">
        <v>2.0</v>
      </c>
      <c r="C99" s="391"/>
      <c r="D99" s="391"/>
      <c r="E99" s="337" t="s">
        <v>284</v>
      </c>
      <c r="F99" s="379">
        <v>55.0</v>
      </c>
      <c r="G99" s="380">
        <v>73.05</v>
      </c>
      <c r="H99" s="381">
        <v>76.62</v>
      </c>
      <c r="I99" s="382">
        <v>80.37</v>
      </c>
      <c r="J99" s="383">
        <v>84.3</v>
      </c>
      <c r="K99" s="384">
        <v>92.18</v>
      </c>
      <c r="L99" s="385">
        <v>18.05</v>
      </c>
      <c r="M99" s="385">
        <v>21.62</v>
      </c>
      <c r="N99" s="385">
        <v>25.37</v>
      </c>
      <c r="O99" s="385">
        <v>29.3</v>
      </c>
      <c r="P99" s="386">
        <v>37.18</v>
      </c>
      <c r="Q99" s="387"/>
      <c r="R99" s="366"/>
      <c r="S99" s="156"/>
      <c r="T99" s="156"/>
      <c r="U99" s="156"/>
      <c r="V99" s="156"/>
      <c r="W99" s="156"/>
      <c r="X99" s="156"/>
      <c r="Y99" s="156"/>
    </row>
    <row r="100" ht="15.75" customHeight="1">
      <c r="A100" s="377">
        <v>502.0</v>
      </c>
      <c r="B100" s="378">
        <v>6.0</v>
      </c>
      <c r="C100" s="391"/>
      <c r="D100" s="377">
        <v>0.0</v>
      </c>
      <c r="E100" s="337" t="s">
        <v>284</v>
      </c>
      <c r="F100" s="379">
        <v>55.0</v>
      </c>
      <c r="G100" s="380">
        <v>92.2</v>
      </c>
      <c r="H100" s="381">
        <v>96.54</v>
      </c>
      <c r="I100" s="382">
        <v>101.08</v>
      </c>
      <c r="J100" s="383">
        <v>105.84</v>
      </c>
      <c r="K100" s="384">
        <v>114.58</v>
      </c>
      <c r="L100" s="385">
        <v>37.2</v>
      </c>
      <c r="M100" s="385">
        <v>41.54</v>
      </c>
      <c r="N100" s="385">
        <v>46.08</v>
      </c>
      <c r="O100" s="385">
        <v>50.84</v>
      </c>
      <c r="P100" s="386">
        <v>59.58</v>
      </c>
      <c r="Q100" s="387"/>
      <c r="R100" s="366"/>
      <c r="S100" s="156"/>
      <c r="T100" s="156"/>
      <c r="U100" s="156"/>
      <c r="V100" s="156"/>
      <c r="W100" s="156"/>
      <c r="X100" s="156"/>
      <c r="Y100" s="156"/>
    </row>
    <row r="101" ht="15.75" customHeight="1">
      <c r="A101" s="377">
        <v>0.0</v>
      </c>
      <c r="B101" s="378">
        <v>0.0</v>
      </c>
      <c r="C101" s="391"/>
      <c r="D101" s="391"/>
      <c r="E101" s="337" t="s">
        <v>284</v>
      </c>
      <c r="F101" s="379">
        <v>55.0</v>
      </c>
      <c r="G101" s="380">
        <v>64.9</v>
      </c>
      <c r="H101" s="381">
        <v>68.15</v>
      </c>
      <c r="I101" s="382">
        <v>71.55</v>
      </c>
      <c r="J101" s="383">
        <v>75.13</v>
      </c>
      <c r="K101" s="384">
        <v>82.64</v>
      </c>
      <c r="L101" s="385">
        <v>9.9</v>
      </c>
      <c r="M101" s="385">
        <v>13.15</v>
      </c>
      <c r="N101" s="385">
        <v>16.55</v>
      </c>
      <c r="O101" s="385">
        <v>20.13</v>
      </c>
      <c r="P101" s="386">
        <v>27.64</v>
      </c>
      <c r="Q101" s="387"/>
      <c r="R101" s="366"/>
      <c r="S101" s="156"/>
      <c r="T101" s="156"/>
      <c r="U101" s="156"/>
      <c r="V101" s="156"/>
      <c r="W101" s="156"/>
      <c r="X101" s="156"/>
      <c r="Y101" s="156"/>
    </row>
    <row r="102" ht="15.75" customHeight="1">
      <c r="A102" s="377">
        <v>1454.0</v>
      </c>
      <c r="B102" s="378">
        <v>15.0</v>
      </c>
      <c r="C102" s="377">
        <v>904.0</v>
      </c>
      <c r="D102" s="377">
        <v>10.0</v>
      </c>
      <c r="E102" s="337">
        <v>110.0</v>
      </c>
      <c r="F102" s="379">
        <v>165.0</v>
      </c>
      <c r="G102" s="380">
        <v>131.08</v>
      </c>
      <c r="H102" s="381">
        <v>136.97</v>
      </c>
      <c r="I102" s="382">
        <v>143.13</v>
      </c>
      <c r="J102" s="383">
        <v>149.57</v>
      </c>
      <c r="K102" s="384">
        <v>160.06</v>
      </c>
      <c r="L102" s="385">
        <v>-33.92</v>
      </c>
      <c r="M102" s="385">
        <v>-28.03</v>
      </c>
      <c r="N102" s="385">
        <v>-21.87</v>
      </c>
      <c r="O102" s="385">
        <v>-15.43</v>
      </c>
      <c r="P102" s="386">
        <v>-4.94</v>
      </c>
      <c r="Q102" s="387"/>
      <c r="R102" s="366"/>
      <c r="S102" s="156"/>
      <c r="T102" s="156"/>
      <c r="U102" s="156"/>
      <c r="V102" s="156"/>
      <c r="W102" s="156"/>
      <c r="X102" s="156"/>
      <c r="Y102" s="156"/>
    </row>
    <row r="103" ht="15.75" customHeight="1">
      <c r="A103" s="377">
        <v>26.0</v>
      </c>
      <c r="B103" s="378">
        <v>1.0</v>
      </c>
      <c r="C103" s="391"/>
      <c r="D103" s="391"/>
      <c r="E103" s="337" t="s">
        <v>284</v>
      </c>
      <c r="F103" s="379">
        <v>55.0</v>
      </c>
      <c r="G103" s="380">
        <v>69.45</v>
      </c>
      <c r="H103" s="381">
        <v>72.88</v>
      </c>
      <c r="I103" s="382">
        <v>76.47</v>
      </c>
      <c r="J103" s="383">
        <v>80.25</v>
      </c>
      <c r="K103" s="384">
        <v>87.97</v>
      </c>
      <c r="L103" s="385">
        <v>14.45</v>
      </c>
      <c r="M103" s="385">
        <v>17.88</v>
      </c>
      <c r="N103" s="385">
        <v>21.47</v>
      </c>
      <c r="O103" s="385">
        <v>25.25</v>
      </c>
      <c r="P103" s="386">
        <v>32.97</v>
      </c>
      <c r="Q103" s="387"/>
      <c r="R103" s="366"/>
      <c r="S103" s="156"/>
      <c r="T103" s="156"/>
      <c r="U103" s="156"/>
      <c r="V103" s="156"/>
      <c r="W103" s="156"/>
      <c r="X103" s="156"/>
      <c r="Y103" s="156"/>
    </row>
    <row r="104" ht="15.75" customHeight="1">
      <c r="A104" s="377">
        <v>0.0</v>
      </c>
      <c r="B104" s="378">
        <v>0.0</v>
      </c>
      <c r="C104" s="391"/>
      <c r="D104" s="391"/>
      <c r="E104" s="337" t="s">
        <v>284</v>
      </c>
      <c r="F104" s="379">
        <v>55.0</v>
      </c>
      <c r="G104" s="380">
        <v>64.9</v>
      </c>
      <c r="H104" s="381">
        <v>68.15</v>
      </c>
      <c r="I104" s="382">
        <v>71.55</v>
      </c>
      <c r="J104" s="383">
        <v>75.13</v>
      </c>
      <c r="K104" s="384">
        <v>82.64</v>
      </c>
      <c r="L104" s="385">
        <v>9.9</v>
      </c>
      <c r="M104" s="385">
        <v>13.15</v>
      </c>
      <c r="N104" s="385">
        <v>16.55</v>
      </c>
      <c r="O104" s="385">
        <v>20.13</v>
      </c>
      <c r="P104" s="386">
        <v>27.64</v>
      </c>
      <c r="Q104" s="387"/>
      <c r="R104" s="366"/>
      <c r="S104" s="156"/>
      <c r="T104" s="156"/>
      <c r="U104" s="156"/>
      <c r="V104" s="156"/>
      <c r="W104" s="156"/>
      <c r="X104" s="156"/>
      <c r="Y104" s="156"/>
    </row>
    <row r="105" ht="15.75" customHeight="1">
      <c r="A105" s="377">
        <v>1063.0</v>
      </c>
      <c r="B105" s="378">
        <v>11.0</v>
      </c>
      <c r="C105" s="377">
        <v>513.0</v>
      </c>
      <c r="D105" s="377">
        <v>6.0</v>
      </c>
      <c r="E105" s="337">
        <v>66.0</v>
      </c>
      <c r="F105" s="379">
        <v>121.0</v>
      </c>
      <c r="G105" s="380">
        <v>113.28</v>
      </c>
      <c r="H105" s="381">
        <v>118.46</v>
      </c>
      <c r="I105" s="382">
        <v>123.88</v>
      </c>
      <c r="J105" s="383">
        <v>129.55</v>
      </c>
      <c r="K105" s="384">
        <v>139.24</v>
      </c>
      <c r="L105" s="385">
        <v>-7.72</v>
      </c>
      <c r="M105" s="385">
        <v>-2.54</v>
      </c>
      <c r="N105" s="385">
        <v>2.88</v>
      </c>
      <c r="O105" s="385">
        <v>8.55</v>
      </c>
      <c r="P105" s="386">
        <v>18.24</v>
      </c>
      <c r="Q105" s="387"/>
      <c r="R105" s="366"/>
      <c r="S105" s="156"/>
      <c r="T105" s="156"/>
      <c r="U105" s="156"/>
      <c r="V105" s="156"/>
      <c r="W105" s="156"/>
      <c r="X105" s="156"/>
      <c r="Y105" s="156"/>
    </row>
    <row r="106" ht="15.75" customHeight="1">
      <c r="A106" s="377">
        <v>4625.0</v>
      </c>
      <c r="B106" s="378">
        <v>47.0</v>
      </c>
      <c r="C106" s="377">
        <v>4075.0</v>
      </c>
      <c r="D106" s="377">
        <v>41.0</v>
      </c>
      <c r="E106" s="337">
        <v>451.0</v>
      </c>
      <c r="F106" s="379">
        <v>791.82</v>
      </c>
      <c r="G106" s="380">
        <v>616.02</v>
      </c>
      <c r="H106" s="381">
        <v>644.68</v>
      </c>
      <c r="I106" s="382">
        <v>674.69</v>
      </c>
      <c r="J106" s="383">
        <v>706.11</v>
      </c>
      <c r="K106" s="384">
        <v>762.29</v>
      </c>
      <c r="L106" s="385">
        <v>-175.8</v>
      </c>
      <c r="M106" s="385">
        <v>-147.14</v>
      </c>
      <c r="N106" s="385">
        <v>-117.13</v>
      </c>
      <c r="O106" s="385">
        <v>-85.71</v>
      </c>
      <c r="P106" s="386">
        <v>-29.53</v>
      </c>
      <c r="Q106" s="387"/>
      <c r="R106" s="366"/>
      <c r="S106" s="156"/>
      <c r="T106" s="156"/>
      <c r="U106" s="156"/>
      <c r="V106" s="156"/>
      <c r="W106" s="156"/>
      <c r="X106" s="156"/>
      <c r="Y106" s="156"/>
    </row>
    <row r="107" ht="15.75" customHeight="1">
      <c r="A107" s="377">
        <v>561.0</v>
      </c>
      <c r="B107" s="378">
        <v>6.0</v>
      </c>
      <c r="C107" s="391"/>
      <c r="D107" s="377">
        <v>1.0</v>
      </c>
      <c r="E107" s="337">
        <v>11.0</v>
      </c>
      <c r="F107" s="379">
        <v>66.0</v>
      </c>
      <c r="G107" s="380">
        <v>90.44</v>
      </c>
      <c r="H107" s="381">
        <v>94.7</v>
      </c>
      <c r="I107" s="382">
        <v>99.17</v>
      </c>
      <c r="J107" s="383">
        <v>103.85</v>
      </c>
      <c r="K107" s="384">
        <v>112.52</v>
      </c>
      <c r="L107" s="385">
        <v>24.44</v>
      </c>
      <c r="M107" s="385">
        <v>28.7</v>
      </c>
      <c r="N107" s="385">
        <v>33.17</v>
      </c>
      <c r="O107" s="385">
        <v>37.85</v>
      </c>
      <c r="P107" s="386">
        <v>46.52</v>
      </c>
      <c r="Q107" s="387"/>
      <c r="R107" s="366"/>
      <c r="S107" s="156"/>
      <c r="T107" s="156"/>
      <c r="U107" s="156"/>
      <c r="V107" s="156"/>
      <c r="W107" s="156"/>
      <c r="X107" s="156"/>
      <c r="Y107" s="156"/>
    </row>
    <row r="108" ht="15.75" customHeight="1">
      <c r="A108" s="377">
        <v>506.0</v>
      </c>
      <c r="B108" s="378">
        <v>6.0</v>
      </c>
      <c r="C108" s="391"/>
      <c r="D108" s="377">
        <v>0.0</v>
      </c>
      <c r="E108" s="337" t="s">
        <v>284</v>
      </c>
      <c r="F108" s="379">
        <v>55.0</v>
      </c>
      <c r="G108" s="380">
        <v>92.2</v>
      </c>
      <c r="H108" s="381">
        <v>96.54</v>
      </c>
      <c r="I108" s="382">
        <v>101.08</v>
      </c>
      <c r="J108" s="383">
        <v>105.84</v>
      </c>
      <c r="K108" s="384">
        <v>114.58</v>
      </c>
      <c r="L108" s="385">
        <v>37.2</v>
      </c>
      <c r="M108" s="385">
        <v>41.54</v>
      </c>
      <c r="N108" s="385">
        <v>46.08</v>
      </c>
      <c r="O108" s="385">
        <v>50.84</v>
      </c>
      <c r="P108" s="386">
        <v>59.58</v>
      </c>
      <c r="Q108" s="387"/>
      <c r="R108" s="366"/>
      <c r="S108" s="156"/>
      <c r="T108" s="156"/>
      <c r="U108" s="156"/>
      <c r="V108" s="156"/>
      <c r="W108" s="156"/>
      <c r="X108" s="156"/>
      <c r="Y108" s="156"/>
    </row>
    <row r="109" ht="15.75" customHeight="1">
      <c r="A109" s="377">
        <v>506.0</v>
      </c>
      <c r="B109" s="378">
        <v>6.0</v>
      </c>
      <c r="C109" s="391"/>
      <c r="D109" s="377">
        <v>0.0</v>
      </c>
      <c r="E109" s="337" t="s">
        <v>284</v>
      </c>
      <c r="F109" s="379">
        <v>55.0</v>
      </c>
      <c r="G109" s="380">
        <v>92.2</v>
      </c>
      <c r="H109" s="381">
        <v>96.54</v>
      </c>
      <c r="I109" s="382">
        <v>101.08</v>
      </c>
      <c r="J109" s="383">
        <v>105.84</v>
      </c>
      <c r="K109" s="384">
        <v>114.58</v>
      </c>
      <c r="L109" s="385">
        <v>37.2</v>
      </c>
      <c r="M109" s="385">
        <v>41.54</v>
      </c>
      <c r="N109" s="385">
        <v>46.08</v>
      </c>
      <c r="O109" s="385">
        <v>50.84</v>
      </c>
      <c r="P109" s="386">
        <v>59.58</v>
      </c>
      <c r="Q109" s="387"/>
      <c r="R109" s="366"/>
      <c r="S109" s="156"/>
      <c r="T109" s="156"/>
      <c r="U109" s="156"/>
      <c r="V109" s="156"/>
      <c r="W109" s="156"/>
      <c r="X109" s="156"/>
      <c r="Y109" s="156"/>
    </row>
    <row r="110" ht="15.75" customHeight="1">
      <c r="A110" s="377">
        <v>561.0</v>
      </c>
      <c r="B110" s="378">
        <v>6.0</v>
      </c>
      <c r="C110" s="391"/>
      <c r="D110" s="377">
        <v>1.0</v>
      </c>
      <c r="E110" s="337">
        <v>11.0</v>
      </c>
      <c r="F110" s="379">
        <v>66.0</v>
      </c>
      <c r="G110" s="380">
        <v>90.44</v>
      </c>
      <c r="H110" s="381">
        <v>94.7</v>
      </c>
      <c r="I110" s="382">
        <v>99.17</v>
      </c>
      <c r="J110" s="383">
        <v>103.85</v>
      </c>
      <c r="K110" s="384">
        <v>112.52</v>
      </c>
      <c r="L110" s="385">
        <v>24.44</v>
      </c>
      <c r="M110" s="385">
        <v>28.7</v>
      </c>
      <c r="N110" s="385">
        <v>33.17</v>
      </c>
      <c r="O110" s="385">
        <v>37.85</v>
      </c>
      <c r="P110" s="386">
        <v>46.52</v>
      </c>
      <c r="Q110" s="387"/>
      <c r="R110" s="366"/>
      <c r="S110" s="156"/>
      <c r="T110" s="156"/>
      <c r="U110" s="156"/>
      <c r="V110" s="156"/>
      <c r="W110" s="156"/>
      <c r="X110" s="156"/>
      <c r="Y110" s="156"/>
    </row>
    <row r="111" ht="15.75" customHeight="1">
      <c r="A111" s="377">
        <v>326.0</v>
      </c>
      <c r="B111" s="378">
        <v>4.0</v>
      </c>
      <c r="C111" s="391"/>
      <c r="D111" s="391"/>
      <c r="E111" s="337" t="s">
        <v>284</v>
      </c>
      <c r="F111" s="379">
        <v>55.0</v>
      </c>
      <c r="G111" s="380">
        <v>83.1</v>
      </c>
      <c r="H111" s="381">
        <v>87.07</v>
      </c>
      <c r="I111" s="382">
        <v>91.24</v>
      </c>
      <c r="J111" s="383">
        <v>95.6</v>
      </c>
      <c r="K111" s="384">
        <v>103.93</v>
      </c>
      <c r="L111" s="385">
        <v>28.1</v>
      </c>
      <c r="M111" s="385">
        <v>32.07</v>
      </c>
      <c r="N111" s="385">
        <v>36.24</v>
      </c>
      <c r="O111" s="385">
        <v>40.6</v>
      </c>
      <c r="P111" s="386">
        <v>48.93</v>
      </c>
      <c r="Q111" s="387"/>
      <c r="R111" s="366"/>
      <c r="S111" s="156"/>
      <c r="T111" s="156"/>
      <c r="U111" s="156"/>
      <c r="V111" s="156"/>
      <c r="W111" s="156"/>
      <c r="X111" s="156"/>
      <c r="Y111" s="156"/>
    </row>
    <row r="112" ht="15.75" customHeight="1">
      <c r="A112" s="377">
        <v>967.0</v>
      </c>
      <c r="B112" s="378">
        <v>10.0</v>
      </c>
      <c r="C112" s="377">
        <v>417.0</v>
      </c>
      <c r="D112" s="377">
        <v>5.0</v>
      </c>
      <c r="E112" s="337">
        <v>55.0</v>
      </c>
      <c r="F112" s="379">
        <v>110.0</v>
      </c>
      <c r="G112" s="380">
        <v>108.89</v>
      </c>
      <c r="H112" s="381">
        <v>113.89</v>
      </c>
      <c r="I112" s="382">
        <v>119.13</v>
      </c>
      <c r="J112" s="383">
        <v>124.61</v>
      </c>
      <c r="K112" s="384">
        <v>134.1</v>
      </c>
      <c r="L112" s="385">
        <v>-1.11</v>
      </c>
      <c r="M112" s="385">
        <v>3.89</v>
      </c>
      <c r="N112" s="385">
        <v>9.13</v>
      </c>
      <c r="O112" s="385">
        <v>14.61</v>
      </c>
      <c r="P112" s="386">
        <v>24.1</v>
      </c>
      <c r="Q112" s="387"/>
      <c r="R112" s="366"/>
      <c r="S112" s="156"/>
      <c r="T112" s="156"/>
      <c r="U112" s="156"/>
      <c r="V112" s="156"/>
      <c r="W112" s="156"/>
      <c r="X112" s="156"/>
      <c r="Y112" s="156"/>
    </row>
    <row r="113" ht="15.75" customHeight="1">
      <c r="A113" s="377">
        <v>254.0</v>
      </c>
      <c r="B113" s="378">
        <v>3.0</v>
      </c>
      <c r="C113" s="391"/>
      <c r="D113" s="391"/>
      <c r="E113" s="337" t="s">
        <v>284</v>
      </c>
      <c r="F113" s="379">
        <v>55.0</v>
      </c>
      <c r="G113" s="380">
        <v>76.48</v>
      </c>
      <c r="H113" s="381">
        <v>80.18</v>
      </c>
      <c r="I113" s="382">
        <v>84.07</v>
      </c>
      <c r="J113" s="383">
        <v>88.15</v>
      </c>
      <c r="K113" s="384">
        <v>96.19</v>
      </c>
      <c r="L113" s="385">
        <v>21.48</v>
      </c>
      <c r="M113" s="385">
        <v>25.18</v>
      </c>
      <c r="N113" s="385">
        <v>29.07</v>
      </c>
      <c r="O113" s="385">
        <v>33.15</v>
      </c>
      <c r="P113" s="386">
        <v>41.19</v>
      </c>
      <c r="Q113" s="387"/>
      <c r="R113" s="366"/>
      <c r="S113" s="156"/>
      <c r="T113" s="156"/>
      <c r="U113" s="156"/>
      <c r="V113" s="156"/>
      <c r="W113" s="156"/>
      <c r="X113" s="156"/>
      <c r="Y113" s="156"/>
    </row>
    <row r="114" ht="15.75" customHeight="1">
      <c r="A114" s="377">
        <v>0.0</v>
      </c>
      <c r="B114" s="378">
        <v>0.0</v>
      </c>
      <c r="C114" s="391"/>
      <c r="D114" s="391"/>
      <c r="E114" s="337" t="s">
        <v>284</v>
      </c>
      <c r="F114" s="379">
        <v>55.0</v>
      </c>
      <c r="G114" s="380">
        <v>64.9</v>
      </c>
      <c r="H114" s="381">
        <v>68.15</v>
      </c>
      <c r="I114" s="382">
        <v>71.55</v>
      </c>
      <c r="J114" s="383">
        <v>75.13</v>
      </c>
      <c r="K114" s="384">
        <v>82.64</v>
      </c>
      <c r="L114" s="385">
        <v>9.9</v>
      </c>
      <c r="M114" s="385">
        <v>13.15</v>
      </c>
      <c r="N114" s="385">
        <v>16.55</v>
      </c>
      <c r="O114" s="385">
        <v>20.13</v>
      </c>
      <c r="P114" s="386">
        <v>27.64</v>
      </c>
      <c r="Q114" s="387"/>
      <c r="R114" s="366"/>
      <c r="S114" s="156"/>
      <c r="T114" s="156"/>
      <c r="U114" s="156"/>
      <c r="V114" s="156"/>
      <c r="W114" s="156"/>
      <c r="X114" s="156"/>
      <c r="Y114" s="156"/>
    </row>
    <row r="115" ht="15.75" customHeight="1">
      <c r="A115" s="377">
        <v>1454.0</v>
      </c>
      <c r="B115" s="378">
        <v>15.0</v>
      </c>
      <c r="C115" s="377">
        <v>354.0</v>
      </c>
      <c r="D115" s="377">
        <v>4.0</v>
      </c>
      <c r="E115" s="337">
        <v>44.0</v>
      </c>
      <c r="F115" s="379">
        <v>154.0</v>
      </c>
      <c r="G115" s="380">
        <v>131.08</v>
      </c>
      <c r="H115" s="381">
        <v>136.97</v>
      </c>
      <c r="I115" s="382">
        <v>143.13</v>
      </c>
      <c r="J115" s="383">
        <v>149.57</v>
      </c>
      <c r="K115" s="384">
        <v>160.06</v>
      </c>
      <c r="L115" s="385">
        <v>-22.92</v>
      </c>
      <c r="M115" s="385">
        <v>-17.03</v>
      </c>
      <c r="N115" s="385">
        <v>-10.87</v>
      </c>
      <c r="O115" s="385">
        <v>-4.43</v>
      </c>
      <c r="P115" s="386">
        <v>6.06</v>
      </c>
      <c r="Q115" s="387"/>
      <c r="R115" s="366"/>
      <c r="S115" s="156"/>
      <c r="T115" s="156"/>
      <c r="U115" s="156"/>
      <c r="V115" s="156"/>
      <c r="W115" s="156"/>
      <c r="X115" s="156"/>
      <c r="Y115" s="156"/>
    </row>
    <row r="116" ht="15.75" customHeight="1">
      <c r="A116" s="377">
        <v>374.0</v>
      </c>
      <c r="B116" s="378">
        <v>4.0</v>
      </c>
      <c r="C116" s="391"/>
      <c r="D116" s="377">
        <v>0.0</v>
      </c>
      <c r="E116" s="337" t="s">
        <v>284</v>
      </c>
      <c r="F116" s="379">
        <v>55.0</v>
      </c>
      <c r="G116" s="380">
        <v>81.92</v>
      </c>
      <c r="H116" s="381">
        <v>85.84</v>
      </c>
      <c r="I116" s="382">
        <v>89.96</v>
      </c>
      <c r="J116" s="383">
        <v>94.27</v>
      </c>
      <c r="K116" s="384">
        <v>102.55</v>
      </c>
      <c r="L116" s="385">
        <v>26.92</v>
      </c>
      <c r="M116" s="385">
        <v>30.84</v>
      </c>
      <c r="N116" s="385">
        <v>34.96</v>
      </c>
      <c r="O116" s="385">
        <v>39.27</v>
      </c>
      <c r="P116" s="386">
        <v>47.55</v>
      </c>
      <c r="Q116" s="387"/>
      <c r="R116" s="366"/>
      <c r="S116" s="156"/>
      <c r="T116" s="156"/>
      <c r="U116" s="156"/>
      <c r="V116" s="156"/>
      <c r="W116" s="156"/>
      <c r="X116" s="156"/>
      <c r="Y116" s="156"/>
    </row>
    <row r="117" ht="15.75" customHeight="1">
      <c r="A117" s="377">
        <v>302.0</v>
      </c>
      <c r="B117" s="378">
        <v>4.0</v>
      </c>
      <c r="C117" s="391"/>
      <c r="D117" s="391"/>
      <c r="E117" s="337" t="s">
        <v>284</v>
      </c>
      <c r="F117" s="379">
        <v>55.0</v>
      </c>
      <c r="G117" s="380">
        <v>83.1</v>
      </c>
      <c r="H117" s="381">
        <v>87.07</v>
      </c>
      <c r="I117" s="382">
        <v>91.24</v>
      </c>
      <c r="J117" s="383">
        <v>95.6</v>
      </c>
      <c r="K117" s="384">
        <v>103.93</v>
      </c>
      <c r="L117" s="385">
        <v>28.1</v>
      </c>
      <c r="M117" s="385">
        <v>32.07</v>
      </c>
      <c r="N117" s="385">
        <v>36.24</v>
      </c>
      <c r="O117" s="385">
        <v>40.6</v>
      </c>
      <c r="P117" s="386">
        <v>48.93</v>
      </c>
      <c r="Q117" s="387"/>
      <c r="R117" s="366"/>
      <c r="S117" s="156"/>
      <c r="T117" s="156"/>
      <c r="U117" s="156"/>
      <c r="V117" s="156"/>
      <c r="W117" s="156"/>
      <c r="X117" s="156"/>
      <c r="Y117" s="156"/>
    </row>
    <row r="118" ht="15.75" customHeight="1">
      <c r="A118" s="377">
        <v>401.0</v>
      </c>
      <c r="B118" s="378">
        <v>5.0</v>
      </c>
      <c r="C118" s="391"/>
      <c r="D118" s="377">
        <v>0.0</v>
      </c>
      <c r="E118" s="337" t="s">
        <v>284</v>
      </c>
      <c r="F118" s="379">
        <v>55.0</v>
      </c>
      <c r="G118" s="380">
        <v>87.65</v>
      </c>
      <c r="H118" s="381">
        <v>91.81</v>
      </c>
      <c r="I118" s="382">
        <v>96.16</v>
      </c>
      <c r="J118" s="383">
        <v>100.72</v>
      </c>
      <c r="K118" s="384">
        <v>109.26</v>
      </c>
      <c r="L118" s="385">
        <v>32.65</v>
      </c>
      <c r="M118" s="385">
        <v>36.81</v>
      </c>
      <c r="N118" s="385">
        <v>41.16</v>
      </c>
      <c r="O118" s="385">
        <v>45.72</v>
      </c>
      <c r="P118" s="386">
        <v>54.26</v>
      </c>
      <c r="Q118" s="387"/>
      <c r="R118" s="366"/>
      <c r="S118" s="156"/>
      <c r="T118" s="156"/>
      <c r="U118" s="156"/>
      <c r="V118" s="156"/>
      <c r="W118" s="156"/>
      <c r="X118" s="156"/>
      <c r="Y118" s="156"/>
    </row>
    <row r="119" ht="15.75" customHeight="1">
      <c r="A119" s="377">
        <v>581.0</v>
      </c>
      <c r="B119" s="378">
        <v>6.0</v>
      </c>
      <c r="C119" s="391"/>
      <c r="D119" s="377">
        <v>1.0</v>
      </c>
      <c r="E119" s="337">
        <v>11.0</v>
      </c>
      <c r="F119" s="379">
        <v>66.0</v>
      </c>
      <c r="G119" s="380">
        <v>91.31</v>
      </c>
      <c r="H119" s="381">
        <v>95.61</v>
      </c>
      <c r="I119" s="382">
        <v>100.12</v>
      </c>
      <c r="J119" s="383">
        <v>104.84</v>
      </c>
      <c r="K119" s="384">
        <v>113.54</v>
      </c>
      <c r="L119" s="385">
        <v>25.31</v>
      </c>
      <c r="M119" s="385">
        <v>29.61</v>
      </c>
      <c r="N119" s="385">
        <v>34.12</v>
      </c>
      <c r="O119" s="385">
        <v>38.84</v>
      </c>
      <c r="P119" s="386">
        <v>47.54</v>
      </c>
      <c r="Q119" s="387"/>
      <c r="R119" s="366"/>
      <c r="S119" s="156"/>
      <c r="T119" s="156"/>
      <c r="U119" s="156"/>
      <c r="V119" s="156"/>
      <c r="W119" s="156"/>
      <c r="X119" s="156"/>
      <c r="Y119" s="156"/>
    </row>
    <row r="120" ht="15.75" customHeight="1">
      <c r="A120" s="377">
        <v>359.0</v>
      </c>
      <c r="B120" s="378">
        <v>4.0</v>
      </c>
      <c r="C120" s="391"/>
      <c r="D120" s="377">
        <v>0.0</v>
      </c>
      <c r="E120" s="337" t="s">
        <v>284</v>
      </c>
      <c r="F120" s="379">
        <v>55.0</v>
      </c>
      <c r="G120" s="380">
        <v>81.22</v>
      </c>
      <c r="H120" s="381">
        <v>85.11</v>
      </c>
      <c r="I120" s="382">
        <v>89.2</v>
      </c>
      <c r="J120" s="383">
        <v>93.48</v>
      </c>
      <c r="K120" s="384">
        <v>101.73</v>
      </c>
      <c r="L120" s="385">
        <v>26.22</v>
      </c>
      <c r="M120" s="385">
        <v>30.11</v>
      </c>
      <c r="N120" s="385">
        <v>34.2</v>
      </c>
      <c r="O120" s="385">
        <v>38.48</v>
      </c>
      <c r="P120" s="386">
        <v>46.73</v>
      </c>
      <c r="Q120" s="387"/>
      <c r="R120" s="366"/>
      <c r="S120" s="156"/>
      <c r="T120" s="156"/>
      <c r="U120" s="156"/>
      <c r="V120" s="156"/>
      <c r="W120" s="156"/>
      <c r="X120" s="156"/>
      <c r="Y120" s="156"/>
    </row>
    <row r="121" ht="15.75" customHeight="1">
      <c r="A121" s="377">
        <v>0.0</v>
      </c>
      <c r="B121" s="378">
        <v>0.0</v>
      </c>
      <c r="C121" s="391"/>
      <c r="D121" s="391"/>
      <c r="E121" s="337" t="s">
        <v>284</v>
      </c>
      <c r="F121" s="379">
        <v>55.0</v>
      </c>
      <c r="G121" s="380">
        <v>64.9</v>
      </c>
      <c r="H121" s="381">
        <v>68.15</v>
      </c>
      <c r="I121" s="382">
        <v>71.55</v>
      </c>
      <c r="J121" s="383">
        <v>75.13</v>
      </c>
      <c r="K121" s="384">
        <v>82.64</v>
      </c>
      <c r="L121" s="385">
        <v>9.9</v>
      </c>
      <c r="M121" s="385">
        <v>13.15</v>
      </c>
      <c r="N121" s="385">
        <v>16.55</v>
      </c>
      <c r="O121" s="385">
        <v>20.13</v>
      </c>
      <c r="P121" s="386">
        <v>27.64</v>
      </c>
      <c r="Q121" s="387"/>
      <c r="R121" s="366"/>
      <c r="S121" s="156"/>
      <c r="T121" s="156"/>
      <c r="U121" s="156"/>
      <c r="V121" s="156"/>
      <c r="W121" s="156"/>
      <c r="X121" s="156"/>
      <c r="Y121" s="156"/>
    </row>
    <row r="122" ht="15.75" customHeight="1">
      <c r="A122" s="377">
        <v>373.0</v>
      </c>
      <c r="B122" s="378">
        <v>4.0</v>
      </c>
      <c r="C122" s="391"/>
      <c r="D122" s="377">
        <v>0.0</v>
      </c>
      <c r="E122" s="337" t="s">
        <v>284</v>
      </c>
      <c r="F122" s="379">
        <v>55.0</v>
      </c>
      <c r="G122" s="380">
        <v>81.85</v>
      </c>
      <c r="H122" s="381">
        <v>85.77</v>
      </c>
      <c r="I122" s="382">
        <v>89.89</v>
      </c>
      <c r="J122" s="383">
        <v>94.2</v>
      </c>
      <c r="K122" s="384">
        <v>102.47</v>
      </c>
      <c r="L122" s="385">
        <v>26.85</v>
      </c>
      <c r="M122" s="385">
        <v>30.77</v>
      </c>
      <c r="N122" s="385">
        <v>34.89</v>
      </c>
      <c r="O122" s="385">
        <v>39.2</v>
      </c>
      <c r="P122" s="386">
        <v>47.47</v>
      </c>
      <c r="Q122" s="387"/>
      <c r="R122" s="366"/>
      <c r="S122" s="156"/>
      <c r="T122" s="156"/>
      <c r="U122" s="156"/>
      <c r="V122" s="156"/>
      <c r="W122" s="156"/>
      <c r="X122" s="156"/>
      <c r="Y122" s="156"/>
    </row>
    <row r="123" ht="15.75" customHeight="1">
      <c r="A123" s="377">
        <v>1617.0</v>
      </c>
      <c r="B123" s="378">
        <v>17.0</v>
      </c>
      <c r="C123" s="377">
        <v>1067.0</v>
      </c>
      <c r="D123" s="377">
        <v>11.0</v>
      </c>
      <c r="E123" s="337">
        <v>121.0</v>
      </c>
      <c r="F123" s="379">
        <v>176.0</v>
      </c>
      <c r="G123" s="380">
        <v>142.25</v>
      </c>
      <c r="H123" s="381">
        <v>148.59</v>
      </c>
      <c r="I123" s="382">
        <v>155.21</v>
      </c>
      <c r="J123" s="383">
        <v>162.14</v>
      </c>
      <c r="K123" s="384">
        <v>173.13</v>
      </c>
      <c r="L123" s="385">
        <v>-33.75</v>
      </c>
      <c r="M123" s="385">
        <v>-27.41</v>
      </c>
      <c r="N123" s="385">
        <v>-20.79</v>
      </c>
      <c r="O123" s="385">
        <v>-13.86</v>
      </c>
      <c r="P123" s="386">
        <v>-2.87</v>
      </c>
      <c r="Q123" s="387"/>
      <c r="R123" s="366"/>
      <c r="S123" s="156"/>
      <c r="T123" s="156"/>
      <c r="U123" s="156"/>
      <c r="V123" s="156"/>
      <c r="W123" s="156"/>
      <c r="X123" s="156"/>
      <c r="Y123" s="156"/>
    </row>
    <row r="124" ht="15.75" customHeight="1">
      <c r="A124" s="377">
        <v>51.0</v>
      </c>
      <c r="B124" s="378">
        <v>1.0</v>
      </c>
      <c r="C124" s="391"/>
      <c r="D124" s="391"/>
      <c r="E124" s="337" t="s">
        <v>284</v>
      </c>
      <c r="F124" s="379">
        <v>55.0</v>
      </c>
      <c r="G124" s="380">
        <v>67.24</v>
      </c>
      <c r="H124" s="381">
        <v>70.58</v>
      </c>
      <c r="I124" s="382">
        <v>74.09</v>
      </c>
      <c r="J124" s="383">
        <v>77.77</v>
      </c>
      <c r="K124" s="384">
        <v>85.38</v>
      </c>
      <c r="L124" s="385">
        <v>12.24</v>
      </c>
      <c r="M124" s="385">
        <v>15.58</v>
      </c>
      <c r="N124" s="385">
        <v>19.09</v>
      </c>
      <c r="O124" s="385">
        <v>22.77</v>
      </c>
      <c r="P124" s="386">
        <v>30.38</v>
      </c>
      <c r="Q124" s="387"/>
      <c r="R124" s="366"/>
      <c r="S124" s="156"/>
      <c r="T124" s="156"/>
      <c r="U124" s="156"/>
      <c r="V124" s="156"/>
      <c r="W124" s="156"/>
      <c r="X124" s="156"/>
      <c r="Y124" s="156"/>
    </row>
    <row r="125" ht="15.75" customHeight="1">
      <c r="A125" s="377">
        <v>1366.0</v>
      </c>
      <c r="B125" s="378">
        <v>14.0</v>
      </c>
      <c r="C125" s="377">
        <v>816.0</v>
      </c>
      <c r="D125" s="377">
        <v>9.0</v>
      </c>
      <c r="E125" s="337">
        <v>99.0</v>
      </c>
      <c r="F125" s="379">
        <v>154.0</v>
      </c>
      <c r="G125" s="380">
        <v>127.07</v>
      </c>
      <c r="H125" s="381">
        <v>132.8</v>
      </c>
      <c r="I125" s="382">
        <v>138.8</v>
      </c>
      <c r="J125" s="383">
        <v>145.07</v>
      </c>
      <c r="K125" s="384">
        <v>155.38</v>
      </c>
      <c r="L125" s="385">
        <v>-26.93</v>
      </c>
      <c r="M125" s="385">
        <v>-21.2</v>
      </c>
      <c r="N125" s="385">
        <v>-15.2</v>
      </c>
      <c r="O125" s="385">
        <v>-8.93</v>
      </c>
      <c r="P125" s="386">
        <v>1.38</v>
      </c>
      <c r="Q125" s="387"/>
      <c r="R125" s="366"/>
      <c r="S125" s="156"/>
      <c r="T125" s="156"/>
      <c r="U125" s="156"/>
      <c r="V125" s="156"/>
      <c r="W125" s="156"/>
      <c r="X125" s="156"/>
      <c r="Y125" s="156"/>
    </row>
    <row r="126" ht="15.75" customHeight="1">
      <c r="A126" s="377">
        <v>115.0</v>
      </c>
      <c r="B126" s="378">
        <v>2.0</v>
      </c>
      <c r="C126" s="391"/>
      <c r="D126" s="391"/>
      <c r="E126" s="337" t="s">
        <v>284</v>
      </c>
      <c r="F126" s="379">
        <v>55.0</v>
      </c>
      <c r="G126" s="380">
        <v>74.0</v>
      </c>
      <c r="H126" s="381">
        <v>77.61</v>
      </c>
      <c r="I126" s="382">
        <v>81.39</v>
      </c>
      <c r="J126" s="383">
        <v>85.37</v>
      </c>
      <c r="K126" s="384">
        <v>93.29</v>
      </c>
      <c r="L126" s="385">
        <v>19.0</v>
      </c>
      <c r="M126" s="385">
        <v>22.61</v>
      </c>
      <c r="N126" s="385">
        <v>26.39</v>
      </c>
      <c r="O126" s="385">
        <v>30.37</v>
      </c>
      <c r="P126" s="386">
        <v>38.29</v>
      </c>
      <c r="Q126" s="387"/>
      <c r="R126" s="366"/>
      <c r="S126" s="156"/>
      <c r="T126" s="156"/>
      <c r="U126" s="156"/>
      <c r="V126" s="156"/>
      <c r="W126" s="156"/>
      <c r="X126" s="156"/>
      <c r="Y126" s="156"/>
    </row>
    <row r="127" ht="15.75" customHeight="1">
      <c r="A127" s="377">
        <v>277.0</v>
      </c>
      <c r="B127" s="378">
        <v>3.0</v>
      </c>
      <c r="C127" s="391"/>
      <c r="D127" s="391"/>
      <c r="E127" s="337" t="s">
        <v>284</v>
      </c>
      <c r="F127" s="379">
        <v>55.0</v>
      </c>
      <c r="G127" s="380">
        <v>77.49</v>
      </c>
      <c r="H127" s="381">
        <v>81.24</v>
      </c>
      <c r="I127" s="382">
        <v>85.17</v>
      </c>
      <c r="J127" s="383">
        <v>89.29</v>
      </c>
      <c r="K127" s="384">
        <v>97.37</v>
      </c>
      <c r="L127" s="385">
        <v>22.49</v>
      </c>
      <c r="M127" s="385">
        <v>26.24</v>
      </c>
      <c r="N127" s="385">
        <v>30.17</v>
      </c>
      <c r="O127" s="385">
        <v>34.29</v>
      </c>
      <c r="P127" s="386">
        <v>42.37</v>
      </c>
      <c r="Q127" s="387"/>
      <c r="R127" s="366"/>
      <c r="S127" s="156"/>
      <c r="T127" s="156"/>
      <c r="U127" s="156"/>
      <c r="V127" s="156"/>
      <c r="W127" s="156"/>
      <c r="X127" s="156"/>
      <c r="Y127" s="156"/>
    </row>
    <row r="128" ht="15.75" customHeight="1">
      <c r="A128" s="377">
        <v>525.0</v>
      </c>
      <c r="B128" s="378">
        <v>6.0</v>
      </c>
      <c r="C128" s="391"/>
      <c r="D128" s="377">
        <v>0.0</v>
      </c>
      <c r="E128" s="337" t="s">
        <v>284</v>
      </c>
      <c r="F128" s="379">
        <v>55.0</v>
      </c>
      <c r="G128" s="380">
        <v>92.2</v>
      </c>
      <c r="H128" s="381">
        <v>96.54</v>
      </c>
      <c r="I128" s="382">
        <v>101.08</v>
      </c>
      <c r="J128" s="383">
        <v>105.84</v>
      </c>
      <c r="K128" s="384">
        <v>114.58</v>
      </c>
      <c r="L128" s="385">
        <v>37.2</v>
      </c>
      <c r="M128" s="385">
        <v>41.54</v>
      </c>
      <c r="N128" s="385">
        <v>46.08</v>
      </c>
      <c r="O128" s="385">
        <v>50.84</v>
      </c>
      <c r="P128" s="386">
        <v>59.58</v>
      </c>
      <c r="Q128" s="387"/>
      <c r="R128" s="366"/>
      <c r="S128" s="156"/>
      <c r="T128" s="156"/>
      <c r="U128" s="156"/>
      <c r="V128" s="156"/>
      <c r="W128" s="156"/>
      <c r="X128" s="156"/>
      <c r="Y128" s="156"/>
    </row>
    <row r="129" ht="15.75" customHeight="1">
      <c r="A129" s="377">
        <v>69.0</v>
      </c>
      <c r="B129" s="378">
        <v>1.0</v>
      </c>
      <c r="C129" s="391"/>
      <c r="D129" s="391"/>
      <c r="E129" s="337" t="s">
        <v>284</v>
      </c>
      <c r="F129" s="379">
        <v>55.0</v>
      </c>
      <c r="G129" s="380">
        <v>68.05</v>
      </c>
      <c r="H129" s="381">
        <v>71.42</v>
      </c>
      <c r="I129" s="382">
        <v>74.96</v>
      </c>
      <c r="J129" s="383">
        <v>78.68</v>
      </c>
      <c r="K129" s="384">
        <v>86.33</v>
      </c>
      <c r="L129" s="385">
        <v>13.05</v>
      </c>
      <c r="M129" s="385">
        <v>16.42</v>
      </c>
      <c r="N129" s="385">
        <v>19.96</v>
      </c>
      <c r="O129" s="385">
        <v>23.68</v>
      </c>
      <c r="P129" s="386">
        <v>31.33</v>
      </c>
      <c r="Q129" s="387"/>
      <c r="R129" s="366"/>
      <c r="S129" s="156"/>
      <c r="T129" s="156"/>
      <c r="U129" s="156"/>
      <c r="V129" s="156"/>
      <c r="W129" s="156"/>
      <c r="X129" s="156"/>
      <c r="Y129" s="156"/>
    </row>
    <row r="130" ht="15.75" customHeight="1">
      <c r="A130" s="377">
        <v>1184.0</v>
      </c>
      <c r="B130" s="378">
        <v>12.0</v>
      </c>
      <c r="C130" s="377">
        <v>634.0</v>
      </c>
      <c r="D130" s="377">
        <v>7.0</v>
      </c>
      <c r="E130" s="337">
        <v>77.0</v>
      </c>
      <c r="F130" s="379">
        <v>132.0</v>
      </c>
      <c r="G130" s="380">
        <v>118.79</v>
      </c>
      <c r="H130" s="381">
        <v>124.2</v>
      </c>
      <c r="I130" s="382">
        <v>129.84</v>
      </c>
      <c r="J130" s="383">
        <v>135.75</v>
      </c>
      <c r="K130" s="384">
        <v>145.69</v>
      </c>
      <c r="L130" s="385">
        <v>-13.21</v>
      </c>
      <c r="M130" s="385">
        <v>-7.8</v>
      </c>
      <c r="N130" s="385">
        <v>-2.16</v>
      </c>
      <c r="O130" s="385">
        <v>3.75</v>
      </c>
      <c r="P130" s="386">
        <v>13.69</v>
      </c>
      <c r="Q130" s="387"/>
      <c r="R130" s="366"/>
      <c r="S130" s="156"/>
      <c r="T130" s="156"/>
      <c r="U130" s="156"/>
      <c r="V130" s="156"/>
      <c r="W130" s="156"/>
      <c r="X130" s="156"/>
      <c r="Y130" s="156"/>
    </row>
    <row r="131" ht="15.75" customHeight="1">
      <c r="A131" s="377">
        <v>431.0</v>
      </c>
      <c r="B131" s="378">
        <v>5.0</v>
      </c>
      <c r="C131" s="391"/>
      <c r="D131" s="377">
        <v>0.0</v>
      </c>
      <c r="E131" s="337" t="s">
        <v>284</v>
      </c>
      <c r="F131" s="379">
        <v>55.0</v>
      </c>
      <c r="G131" s="380">
        <v>87.65</v>
      </c>
      <c r="H131" s="381">
        <v>91.81</v>
      </c>
      <c r="I131" s="382">
        <v>96.16</v>
      </c>
      <c r="J131" s="383">
        <v>100.72</v>
      </c>
      <c r="K131" s="384">
        <v>109.26</v>
      </c>
      <c r="L131" s="385">
        <v>32.65</v>
      </c>
      <c r="M131" s="385">
        <v>36.81</v>
      </c>
      <c r="N131" s="385">
        <v>41.16</v>
      </c>
      <c r="O131" s="385">
        <v>45.72</v>
      </c>
      <c r="P131" s="386">
        <v>54.26</v>
      </c>
      <c r="Q131" s="387"/>
      <c r="R131" s="366"/>
      <c r="S131" s="156"/>
      <c r="T131" s="156"/>
      <c r="U131" s="156"/>
      <c r="V131" s="156"/>
      <c r="W131" s="156"/>
      <c r="X131" s="156"/>
      <c r="Y131" s="156"/>
    </row>
    <row r="132" ht="15.75" customHeight="1">
      <c r="A132" s="377">
        <v>308.0</v>
      </c>
      <c r="B132" s="378">
        <v>4.0</v>
      </c>
      <c r="C132" s="391"/>
      <c r="D132" s="391"/>
      <c r="E132" s="337" t="s">
        <v>284</v>
      </c>
      <c r="F132" s="379">
        <v>55.0</v>
      </c>
      <c r="G132" s="380">
        <v>83.1</v>
      </c>
      <c r="H132" s="381">
        <v>87.07</v>
      </c>
      <c r="I132" s="382">
        <v>91.24</v>
      </c>
      <c r="J132" s="383">
        <v>95.6</v>
      </c>
      <c r="K132" s="384">
        <v>103.93</v>
      </c>
      <c r="L132" s="385">
        <v>28.1</v>
      </c>
      <c r="M132" s="385">
        <v>32.07</v>
      </c>
      <c r="N132" s="385">
        <v>36.24</v>
      </c>
      <c r="O132" s="385">
        <v>40.6</v>
      </c>
      <c r="P132" s="386">
        <v>48.93</v>
      </c>
      <c r="Q132" s="387"/>
      <c r="R132" s="366"/>
      <c r="S132" s="156"/>
      <c r="T132" s="156"/>
      <c r="U132" s="156"/>
      <c r="V132" s="156"/>
      <c r="W132" s="156"/>
      <c r="X132" s="156"/>
      <c r="Y132" s="156"/>
    </row>
    <row r="133" ht="15.75" customHeight="1">
      <c r="A133" s="377">
        <v>0.0</v>
      </c>
      <c r="B133" s="378">
        <v>0.0</v>
      </c>
      <c r="C133" s="391"/>
      <c r="D133" s="391"/>
      <c r="E133" s="337" t="s">
        <v>284</v>
      </c>
      <c r="F133" s="379">
        <v>55.0</v>
      </c>
      <c r="G133" s="380">
        <v>64.9</v>
      </c>
      <c r="H133" s="381">
        <v>68.15</v>
      </c>
      <c r="I133" s="382">
        <v>71.55</v>
      </c>
      <c r="J133" s="383">
        <v>75.13</v>
      </c>
      <c r="K133" s="384">
        <v>82.64</v>
      </c>
      <c r="L133" s="385">
        <v>9.9</v>
      </c>
      <c r="M133" s="385">
        <v>13.15</v>
      </c>
      <c r="N133" s="385">
        <v>16.55</v>
      </c>
      <c r="O133" s="385">
        <v>20.13</v>
      </c>
      <c r="P133" s="386">
        <v>27.64</v>
      </c>
      <c r="Q133" s="387"/>
      <c r="R133" s="366"/>
      <c r="S133" s="156"/>
      <c r="T133" s="156"/>
      <c r="U133" s="156"/>
      <c r="V133" s="156"/>
      <c r="W133" s="156"/>
      <c r="X133" s="156"/>
      <c r="Y133" s="156"/>
    </row>
    <row r="134" ht="15.75" customHeight="1">
      <c r="A134" s="377">
        <v>0.0</v>
      </c>
      <c r="B134" s="378">
        <v>0.0</v>
      </c>
      <c r="C134" s="391"/>
      <c r="D134" s="391"/>
      <c r="E134" s="337" t="s">
        <v>284</v>
      </c>
      <c r="F134" s="379">
        <v>55.0</v>
      </c>
      <c r="G134" s="380">
        <v>64.9</v>
      </c>
      <c r="H134" s="381">
        <v>68.15</v>
      </c>
      <c r="I134" s="382">
        <v>71.55</v>
      </c>
      <c r="J134" s="383">
        <v>75.13</v>
      </c>
      <c r="K134" s="384">
        <v>82.64</v>
      </c>
      <c r="L134" s="385">
        <v>9.9</v>
      </c>
      <c r="M134" s="385">
        <v>13.15</v>
      </c>
      <c r="N134" s="385">
        <v>16.55</v>
      </c>
      <c r="O134" s="385">
        <v>20.13</v>
      </c>
      <c r="P134" s="386">
        <v>27.64</v>
      </c>
      <c r="Q134" s="387"/>
      <c r="R134" s="366"/>
      <c r="S134" s="156"/>
      <c r="T134" s="156"/>
      <c r="U134" s="156"/>
      <c r="V134" s="156"/>
      <c r="W134" s="156"/>
      <c r="X134" s="156"/>
      <c r="Y134" s="156"/>
    </row>
    <row r="135" ht="15.75" customHeight="1">
      <c r="A135" s="377">
        <v>0.0</v>
      </c>
      <c r="B135" s="378">
        <v>0.0</v>
      </c>
      <c r="C135" s="391"/>
      <c r="D135" s="391"/>
      <c r="E135" s="337" t="s">
        <v>284</v>
      </c>
      <c r="F135" s="379">
        <v>55.0</v>
      </c>
      <c r="G135" s="380">
        <v>64.9</v>
      </c>
      <c r="H135" s="381">
        <v>68.15</v>
      </c>
      <c r="I135" s="382">
        <v>71.55</v>
      </c>
      <c r="J135" s="383">
        <v>75.13</v>
      </c>
      <c r="K135" s="384">
        <v>82.64</v>
      </c>
      <c r="L135" s="385">
        <v>9.9</v>
      </c>
      <c r="M135" s="385">
        <v>13.15</v>
      </c>
      <c r="N135" s="385">
        <v>16.55</v>
      </c>
      <c r="O135" s="385">
        <v>20.13</v>
      </c>
      <c r="P135" s="386">
        <v>27.64</v>
      </c>
      <c r="Q135" s="387"/>
      <c r="R135" s="366"/>
      <c r="S135" s="156"/>
      <c r="T135" s="156"/>
      <c r="U135" s="156"/>
      <c r="V135" s="156"/>
      <c r="W135" s="156"/>
      <c r="X135" s="156"/>
      <c r="Y135" s="156"/>
    </row>
    <row r="136" ht="15.75" customHeight="1">
      <c r="A136" s="377">
        <v>0.0</v>
      </c>
      <c r="B136" s="378">
        <v>0.0</v>
      </c>
      <c r="C136" s="391"/>
      <c r="D136" s="391"/>
      <c r="E136" s="337" t="s">
        <v>284</v>
      </c>
      <c r="F136" s="379">
        <v>55.0</v>
      </c>
      <c r="G136" s="380">
        <v>64.9</v>
      </c>
      <c r="H136" s="381">
        <v>68.15</v>
      </c>
      <c r="I136" s="382">
        <v>71.55</v>
      </c>
      <c r="J136" s="383">
        <v>75.13</v>
      </c>
      <c r="K136" s="384">
        <v>82.64</v>
      </c>
      <c r="L136" s="385">
        <v>9.9</v>
      </c>
      <c r="M136" s="385">
        <v>13.15</v>
      </c>
      <c r="N136" s="385">
        <v>16.55</v>
      </c>
      <c r="O136" s="385">
        <v>20.13</v>
      </c>
      <c r="P136" s="386">
        <v>27.64</v>
      </c>
      <c r="Q136" s="387"/>
      <c r="R136" s="366"/>
      <c r="S136" s="156"/>
      <c r="T136" s="156"/>
      <c r="U136" s="156"/>
      <c r="V136" s="156"/>
      <c r="W136" s="156"/>
      <c r="X136" s="156"/>
      <c r="Y136" s="156"/>
    </row>
    <row r="137" ht="15.75" customHeight="1">
      <c r="A137" s="377">
        <v>0.0</v>
      </c>
      <c r="B137" s="378">
        <v>0.0</v>
      </c>
      <c r="C137" s="391"/>
      <c r="D137" s="391"/>
      <c r="E137" s="337" t="s">
        <v>284</v>
      </c>
      <c r="F137" s="379">
        <v>55.0</v>
      </c>
      <c r="G137" s="380">
        <v>64.9</v>
      </c>
      <c r="H137" s="381">
        <v>68.15</v>
      </c>
      <c r="I137" s="382">
        <v>71.55</v>
      </c>
      <c r="J137" s="383">
        <v>75.13</v>
      </c>
      <c r="K137" s="384">
        <v>82.64</v>
      </c>
      <c r="L137" s="385">
        <v>9.9</v>
      </c>
      <c r="M137" s="385">
        <v>13.15</v>
      </c>
      <c r="N137" s="385">
        <v>16.55</v>
      </c>
      <c r="O137" s="385">
        <v>20.13</v>
      </c>
      <c r="P137" s="386">
        <v>27.64</v>
      </c>
      <c r="Q137" s="387"/>
      <c r="R137" s="366"/>
      <c r="S137" s="156"/>
      <c r="T137" s="156"/>
      <c r="U137" s="156"/>
      <c r="V137" s="156"/>
      <c r="W137" s="156"/>
      <c r="X137" s="156"/>
      <c r="Y137" s="156"/>
    </row>
    <row r="138" ht="15.75" customHeight="1">
      <c r="A138" s="377">
        <v>0.0</v>
      </c>
      <c r="B138" s="378">
        <v>0.0</v>
      </c>
      <c r="C138" s="391"/>
      <c r="D138" s="391"/>
      <c r="E138" s="337" t="s">
        <v>284</v>
      </c>
      <c r="F138" s="379">
        <v>55.0</v>
      </c>
      <c r="G138" s="380">
        <v>64.9</v>
      </c>
      <c r="H138" s="381">
        <v>68.15</v>
      </c>
      <c r="I138" s="382">
        <v>71.55</v>
      </c>
      <c r="J138" s="383">
        <v>75.13</v>
      </c>
      <c r="K138" s="384">
        <v>82.64</v>
      </c>
      <c r="L138" s="385">
        <v>9.9</v>
      </c>
      <c r="M138" s="385">
        <v>13.15</v>
      </c>
      <c r="N138" s="385">
        <v>16.55</v>
      </c>
      <c r="O138" s="385">
        <v>20.13</v>
      </c>
      <c r="P138" s="386">
        <v>27.64</v>
      </c>
      <c r="Q138" s="387"/>
      <c r="R138" s="366"/>
      <c r="S138" s="156"/>
      <c r="T138" s="156"/>
      <c r="U138" s="156"/>
      <c r="V138" s="156"/>
      <c r="W138" s="156"/>
      <c r="X138" s="156"/>
      <c r="Y138" s="156"/>
    </row>
    <row r="139" ht="15.75" customHeight="1">
      <c r="A139" s="156"/>
      <c r="B139" s="415"/>
      <c r="C139" s="415"/>
      <c r="D139" s="415"/>
      <c r="E139" s="365"/>
      <c r="F139" s="416">
        <v>12572.08</v>
      </c>
      <c r="G139" s="416">
        <v>14136.03</v>
      </c>
      <c r="H139" s="416">
        <v>14802.32</v>
      </c>
      <c r="I139" s="416">
        <v>15500.3</v>
      </c>
      <c r="J139" s="416">
        <v>16231.49</v>
      </c>
      <c r="K139" s="416">
        <v>17498.54</v>
      </c>
      <c r="L139" s="417">
        <v>1563.95</v>
      </c>
      <c r="M139" s="416">
        <v>2230.24</v>
      </c>
      <c r="N139" s="416">
        <v>2928.22</v>
      </c>
      <c r="O139" s="416">
        <v>3659.41</v>
      </c>
      <c r="P139" s="416">
        <v>4926.46</v>
      </c>
      <c r="Q139" s="387"/>
      <c r="R139" s="366"/>
      <c r="S139" s="156"/>
      <c r="T139" s="156"/>
      <c r="U139" s="156"/>
      <c r="V139" s="156"/>
      <c r="W139" s="156"/>
      <c r="X139" s="156"/>
      <c r="Y139" s="156"/>
    </row>
    <row r="140" ht="15.75" customHeight="1">
      <c r="A140" s="156"/>
      <c r="B140" s="415"/>
      <c r="C140" s="415"/>
      <c r="D140" s="415"/>
      <c r="E140" s="365"/>
      <c r="F140" s="416">
        <v>150864.96</v>
      </c>
      <c r="G140" s="416">
        <v>169632.38</v>
      </c>
      <c r="H140" s="416">
        <v>177627.8</v>
      </c>
      <c r="I140" s="416">
        <v>186003.55</v>
      </c>
      <c r="J140" s="416">
        <v>194777.85</v>
      </c>
      <c r="K140" s="416">
        <v>209982.48</v>
      </c>
      <c r="L140" s="418">
        <v>18767.42</v>
      </c>
      <c r="M140" s="416">
        <v>26762.84</v>
      </c>
      <c r="N140" s="416">
        <v>35138.59</v>
      </c>
      <c r="O140" s="416">
        <v>43912.89</v>
      </c>
      <c r="P140" s="416">
        <v>59117.52</v>
      </c>
      <c r="Q140" s="365"/>
      <c r="R140" s="366"/>
      <c r="S140" s="156"/>
      <c r="T140" s="156"/>
      <c r="U140" s="156"/>
      <c r="V140" s="156"/>
      <c r="W140" s="156"/>
      <c r="X140" s="156"/>
      <c r="Y140" s="156"/>
    </row>
    <row r="141" ht="15.75" customHeight="1">
      <c r="A141" s="156"/>
      <c r="B141" s="156"/>
      <c r="C141" s="156"/>
      <c r="D141" s="156"/>
      <c r="E141" s="365"/>
      <c r="F141" s="419" t="s">
        <v>265</v>
      </c>
      <c r="G141" s="419" t="s">
        <v>307</v>
      </c>
      <c r="H141" s="419" t="s">
        <v>278</v>
      </c>
      <c r="I141" s="419" t="s">
        <v>280</v>
      </c>
      <c r="J141" s="419" t="s">
        <v>281</v>
      </c>
      <c r="K141" s="419" t="s">
        <v>282</v>
      </c>
      <c r="L141" s="420" t="s">
        <v>307</v>
      </c>
      <c r="M141" s="419" t="s">
        <v>278</v>
      </c>
      <c r="N141" s="419" t="s">
        <v>280</v>
      </c>
      <c r="O141" s="419" t="s">
        <v>281</v>
      </c>
      <c r="P141" s="419" t="s">
        <v>282</v>
      </c>
      <c r="Q141" s="365"/>
      <c r="R141" s="366"/>
      <c r="S141" s="156"/>
      <c r="T141" s="156"/>
      <c r="U141" s="156"/>
      <c r="V141" s="156"/>
      <c r="W141" s="156"/>
      <c r="X141" s="156"/>
      <c r="Y141" s="156"/>
    </row>
    <row r="142" ht="15.75" customHeight="1">
      <c r="A142" s="156"/>
      <c r="B142" s="156"/>
      <c r="C142" s="156"/>
      <c r="D142" s="156"/>
      <c r="E142" s="365"/>
      <c r="F142" s="365"/>
      <c r="G142" s="364"/>
      <c r="H142" s="364"/>
      <c r="I142" s="364"/>
      <c r="J142" s="364"/>
      <c r="K142" s="421"/>
      <c r="L142" s="422" t="s">
        <v>308</v>
      </c>
      <c r="M142" s="423"/>
      <c r="N142" s="423"/>
      <c r="O142" s="423"/>
      <c r="P142" s="423"/>
      <c r="Q142" s="415"/>
      <c r="R142" s="366"/>
      <c r="S142" s="156"/>
      <c r="T142" s="156"/>
      <c r="U142" s="156"/>
      <c r="V142" s="156"/>
      <c r="W142" s="156"/>
      <c r="X142" s="156"/>
      <c r="Y142" s="156"/>
    </row>
    <row r="143" ht="15.75" customHeight="1">
      <c r="A143" s="156"/>
      <c r="B143" s="156"/>
      <c r="C143" s="156"/>
      <c r="D143" s="156"/>
      <c r="E143" s="365"/>
      <c r="F143" s="365"/>
      <c r="G143" s="364"/>
      <c r="H143" s="364"/>
      <c r="I143" s="364"/>
      <c r="J143" s="364"/>
      <c r="K143" s="364"/>
      <c r="L143" s="364"/>
      <c r="M143" s="364"/>
      <c r="N143" s="364"/>
      <c r="O143" s="364"/>
      <c r="P143" s="365"/>
      <c r="Q143" s="156"/>
      <c r="R143" s="366"/>
      <c r="S143" s="156"/>
      <c r="T143" s="156"/>
      <c r="U143" s="156"/>
      <c r="V143" s="156"/>
      <c r="W143" s="156"/>
      <c r="X143" s="156"/>
      <c r="Y143" s="156"/>
    </row>
    <row r="144" ht="15.75" customHeight="1">
      <c r="A144" s="156"/>
      <c r="B144" s="156"/>
      <c r="C144" s="156"/>
      <c r="D144" s="156"/>
      <c r="E144" s="365"/>
      <c r="F144" s="365"/>
      <c r="G144" s="364"/>
      <c r="H144" s="364"/>
      <c r="I144" s="364"/>
      <c r="J144" s="364"/>
      <c r="K144" s="364"/>
      <c r="L144" s="364"/>
      <c r="M144" s="364"/>
      <c r="N144" s="364"/>
      <c r="O144" s="364"/>
      <c r="P144" s="365"/>
      <c r="Q144" s="156"/>
      <c r="R144" s="366"/>
      <c r="S144" s="156"/>
      <c r="T144" s="156"/>
      <c r="U144" s="156"/>
      <c r="V144" s="156"/>
      <c r="W144" s="156"/>
      <c r="X144" s="156"/>
      <c r="Y144" s="156"/>
    </row>
    <row r="145" ht="15.75" customHeight="1">
      <c r="A145" s="156"/>
      <c r="B145" s="156"/>
      <c r="C145" s="156"/>
      <c r="D145" s="156"/>
      <c r="E145" s="365"/>
      <c r="F145" s="365"/>
      <c r="G145" s="364"/>
      <c r="H145" s="364"/>
      <c r="I145" s="364"/>
      <c r="J145" s="364"/>
      <c r="K145" s="364"/>
      <c r="L145" s="364"/>
      <c r="M145" s="364"/>
      <c r="N145" s="364"/>
      <c r="O145" s="364"/>
      <c r="P145" s="365"/>
      <c r="Q145" s="156"/>
      <c r="R145" s="366"/>
      <c r="S145" s="156"/>
      <c r="T145" s="156"/>
      <c r="U145" s="156"/>
      <c r="V145" s="156"/>
      <c r="W145" s="156"/>
      <c r="X145" s="156"/>
      <c r="Y145" s="156"/>
    </row>
    <row r="146" ht="15.75" customHeight="1">
      <c r="A146" s="156"/>
      <c r="B146" s="156"/>
      <c r="C146" s="156"/>
      <c r="D146" s="156"/>
      <c r="E146" s="365"/>
      <c r="F146" s="365"/>
      <c r="G146" s="364"/>
      <c r="H146" s="364"/>
      <c r="I146" s="364"/>
      <c r="J146" s="364"/>
      <c r="K146" s="364"/>
      <c r="L146" s="364"/>
      <c r="M146" s="364"/>
      <c r="N146" s="364"/>
      <c r="O146" s="364"/>
      <c r="P146" s="365"/>
      <c r="Q146" s="156"/>
      <c r="R146" s="366"/>
      <c r="S146" s="156"/>
      <c r="T146" s="156"/>
      <c r="U146" s="156"/>
      <c r="V146" s="156"/>
      <c r="W146" s="156"/>
      <c r="X146" s="156"/>
      <c r="Y146" s="156"/>
    </row>
    <row r="147" ht="15.75" customHeight="1">
      <c r="A147" s="156"/>
      <c r="B147" s="156"/>
      <c r="C147" s="156"/>
      <c r="D147" s="156"/>
      <c r="E147" s="365"/>
      <c r="F147" s="365"/>
      <c r="G147" s="364"/>
      <c r="H147" s="364"/>
      <c r="I147" s="364"/>
      <c r="J147" s="364"/>
      <c r="K147" s="364"/>
      <c r="L147" s="364"/>
      <c r="M147" s="364"/>
      <c r="N147" s="364"/>
      <c r="O147" s="364"/>
      <c r="P147" s="365"/>
      <c r="Q147" s="156"/>
      <c r="R147" s="366"/>
      <c r="S147" s="156"/>
      <c r="T147" s="156"/>
      <c r="U147" s="156"/>
      <c r="V147" s="156"/>
      <c r="W147" s="156"/>
      <c r="X147" s="156"/>
      <c r="Y147" s="156"/>
    </row>
    <row r="148" ht="15.75" customHeight="1">
      <c r="A148" s="156"/>
      <c r="B148" s="156"/>
      <c r="C148" s="156"/>
      <c r="D148" s="156"/>
      <c r="E148" s="365"/>
      <c r="F148" s="365"/>
      <c r="G148" s="364"/>
      <c r="H148" s="364"/>
      <c r="I148" s="364"/>
      <c r="J148" s="364"/>
      <c r="K148" s="364"/>
      <c r="L148" s="364"/>
      <c r="M148" s="364"/>
      <c r="N148" s="364"/>
      <c r="O148" s="364"/>
      <c r="P148" s="365"/>
      <c r="Q148" s="156"/>
      <c r="R148" s="366"/>
      <c r="S148" s="156"/>
      <c r="T148" s="156"/>
      <c r="U148" s="156"/>
      <c r="V148" s="156"/>
      <c r="W148" s="156"/>
      <c r="X148" s="156"/>
      <c r="Y148" s="156"/>
    </row>
    <row r="149" ht="15.75" customHeight="1">
      <c r="A149" s="156"/>
      <c r="B149" s="156"/>
      <c r="C149" s="156"/>
      <c r="D149" s="156"/>
      <c r="E149" s="365"/>
      <c r="F149" s="365"/>
      <c r="G149" s="364"/>
      <c r="H149" s="364"/>
      <c r="I149" s="364"/>
      <c r="J149" s="364"/>
      <c r="K149" s="364"/>
      <c r="L149" s="364"/>
      <c r="M149" s="364"/>
      <c r="N149" s="364"/>
      <c r="O149" s="364"/>
      <c r="P149" s="365"/>
      <c r="Q149" s="156"/>
      <c r="R149" s="366"/>
      <c r="S149" s="156"/>
      <c r="T149" s="156"/>
      <c r="U149" s="156"/>
      <c r="V149" s="156"/>
      <c r="W149" s="156"/>
      <c r="X149" s="156"/>
      <c r="Y149" s="156"/>
    </row>
    <row r="150" ht="15.75" customHeight="1">
      <c r="A150" s="156"/>
      <c r="B150" s="156"/>
      <c r="C150" s="156"/>
      <c r="D150" s="156"/>
      <c r="E150" s="365"/>
      <c r="F150" s="365"/>
      <c r="G150" s="364"/>
      <c r="H150" s="364"/>
      <c r="I150" s="364"/>
      <c r="J150" s="364"/>
      <c r="K150" s="364"/>
      <c r="L150" s="364"/>
      <c r="M150" s="364"/>
      <c r="N150" s="364"/>
      <c r="O150" s="364"/>
      <c r="P150" s="365"/>
      <c r="Q150" s="156"/>
      <c r="R150" s="366"/>
      <c r="S150" s="156"/>
      <c r="T150" s="156"/>
      <c r="U150" s="156"/>
      <c r="V150" s="156"/>
      <c r="W150" s="156"/>
      <c r="X150" s="156"/>
      <c r="Y150" s="156"/>
    </row>
    <row r="151" ht="15.75" customHeight="1">
      <c r="A151" s="156"/>
      <c r="B151" s="156"/>
      <c r="C151" s="156"/>
      <c r="D151" s="156"/>
      <c r="E151" s="365"/>
      <c r="F151" s="365"/>
      <c r="G151" s="364"/>
      <c r="H151" s="364"/>
      <c r="I151" s="364"/>
      <c r="J151" s="364"/>
      <c r="K151" s="364"/>
      <c r="L151" s="364"/>
      <c r="M151" s="364"/>
      <c r="N151" s="364"/>
      <c r="O151" s="364"/>
      <c r="P151" s="365"/>
      <c r="Q151" s="156"/>
      <c r="R151" s="366"/>
      <c r="S151" s="156"/>
      <c r="T151" s="156"/>
      <c r="U151" s="156"/>
      <c r="V151" s="156"/>
      <c r="W151" s="156"/>
      <c r="X151" s="156"/>
      <c r="Y151" s="156"/>
    </row>
    <row r="152" ht="15.75" customHeight="1">
      <c r="A152" s="156"/>
      <c r="B152" s="156"/>
      <c r="C152" s="156"/>
      <c r="D152" s="156"/>
      <c r="E152" s="365"/>
      <c r="F152" s="365"/>
      <c r="G152" s="364"/>
      <c r="H152" s="364"/>
      <c r="I152" s="364"/>
      <c r="J152" s="364"/>
      <c r="K152" s="364"/>
      <c r="L152" s="364"/>
      <c r="M152" s="364"/>
      <c r="N152" s="364"/>
      <c r="O152" s="364"/>
      <c r="P152" s="365"/>
      <c r="Q152" s="156"/>
      <c r="R152" s="366"/>
      <c r="S152" s="156"/>
      <c r="T152" s="156"/>
      <c r="U152" s="156"/>
      <c r="V152" s="156"/>
      <c r="W152" s="156"/>
      <c r="X152" s="156"/>
      <c r="Y152" s="156"/>
    </row>
    <row r="153" ht="15.75" customHeight="1">
      <c r="A153" s="156"/>
      <c r="B153" s="156"/>
      <c r="C153" s="156"/>
      <c r="D153" s="156"/>
      <c r="E153" s="365"/>
      <c r="F153" s="365"/>
      <c r="G153" s="364"/>
      <c r="H153" s="364"/>
      <c r="I153" s="364"/>
      <c r="J153" s="364"/>
      <c r="K153" s="364"/>
      <c r="L153" s="364"/>
      <c r="M153" s="364"/>
      <c r="N153" s="364"/>
      <c r="O153" s="364"/>
      <c r="P153" s="365"/>
      <c r="Q153" s="156"/>
      <c r="R153" s="366"/>
      <c r="S153" s="156"/>
      <c r="T153" s="156"/>
      <c r="U153" s="156"/>
      <c r="V153" s="156"/>
      <c r="W153" s="156"/>
      <c r="X153" s="156"/>
      <c r="Y153" s="156"/>
    </row>
    <row r="154" ht="15.75" customHeight="1">
      <c r="A154" s="156"/>
      <c r="B154" s="156"/>
      <c r="C154" s="156"/>
      <c r="D154" s="156"/>
      <c r="E154" s="365"/>
      <c r="F154" s="365"/>
      <c r="G154" s="364"/>
      <c r="H154" s="364"/>
      <c r="I154" s="364"/>
      <c r="J154" s="364"/>
      <c r="K154" s="364"/>
      <c r="L154" s="364"/>
      <c r="M154" s="364"/>
      <c r="N154" s="364"/>
      <c r="O154" s="364"/>
      <c r="P154" s="365"/>
      <c r="Q154" s="156"/>
      <c r="R154" s="366"/>
      <c r="S154" s="156"/>
      <c r="T154" s="156"/>
      <c r="U154" s="156"/>
      <c r="V154" s="156"/>
      <c r="W154" s="156"/>
      <c r="X154" s="156"/>
      <c r="Y154" s="156"/>
    </row>
    <row r="155" ht="15.75" customHeight="1">
      <c r="A155" s="156"/>
      <c r="B155" s="156"/>
      <c r="C155" s="156"/>
      <c r="D155" s="156"/>
      <c r="E155" s="365"/>
      <c r="F155" s="365"/>
      <c r="G155" s="364"/>
      <c r="H155" s="364"/>
      <c r="I155" s="364"/>
      <c r="J155" s="364"/>
      <c r="K155" s="364"/>
      <c r="L155" s="364"/>
      <c r="M155" s="364"/>
      <c r="N155" s="364"/>
      <c r="O155" s="364"/>
      <c r="P155" s="365"/>
      <c r="Q155" s="156"/>
      <c r="R155" s="366"/>
      <c r="S155" s="156"/>
      <c r="T155" s="156"/>
      <c r="U155" s="156"/>
      <c r="V155" s="156"/>
      <c r="W155" s="156"/>
      <c r="X155" s="156"/>
      <c r="Y155" s="156"/>
    </row>
    <row r="156" ht="15.75" customHeight="1">
      <c r="A156" s="156"/>
      <c r="B156" s="156"/>
      <c r="C156" s="156"/>
      <c r="D156" s="156"/>
      <c r="E156" s="365"/>
      <c r="F156" s="365"/>
      <c r="G156" s="364"/>
      <c r="H156" s="364"/>
      <c r="I156" s="364"/>
      <c r="J156" s="364"/>
      <c r="K156" s="364"/>
      <c r="L156" s="364"/>
      <c r="M156" s="364"/>
      <c r="N156" s="364"/>
      <c r="O156" s="364"/>
      <c r="P156" s="365"/>
      <c r="Q156" s="156"/>
      <c r="R156" s="366"/>
      <c r="S156" s="156"/>
      <c r="T156" s="156"/>
      <c r="U156" s="156"/>
      <c r="V156" s="156"/>
      <c r="W156" s="156"/>
      <c r="X156" s="156"/>
      <c r="Y156" s="156"/>
    </row>
    <row r="157" ht="15.75" customHeight="1">
      <c r="A157" s="156"/>
      <c r="B157" s="156"/>
      <c r="C157" s="156"/>
      <c r="D157" s="156"/>
      <c r="E157" s="365"/>
      <c r="F157" s="365"/>
      <c r="G157" s="364"/>
      <c r="H157" s="364"/>
      <c r="I157" s="364"/>
      <c r="J157" s="364"/>
      <c r="K157" s="364"/>
      <c r="L157" s="364"/>
      <c r="M157" s="364"/>
      <c r="N157" s="364"/>
      <c r="O157" s="364"/>
      <c r="P157" s="365"/>
      <c r="Q157" s="156"/>
      <c r="R157" s="366"/>
      <c r="S157" s="156"/>
      <c r="T157" s="156"/>
      <c r="U157" s="156"/>
      <c r="V157" s="156"/>
      <c r="W157" s="156"/>
      <c r="X157" s="156"/>
      <c r="Y157" s="156"/>
    </row>
    <row r="158" ht="15.75" customHeight="1">
      <c r="A158" s="156"/>
      <c r="B158" s="156"/>
      <c r="C158" s="156"/>
      <c r="D158" s="156"/>
      <c r="E158" s="365"/>
      <c r="F158" s="365"/>
      <c r="G158" s="364"/>
      <c r="H158" s="364"/>
      <c r="I158" s="364"/>
      <c r="J158" s="364"/>
      <c r="K158" s="364"/>
      <c r="L158" s="364"/>
      <c r="M158" s="364"/>
      <c r="N158" s="364"/>
      <c r="O158" s="364"/>
      <c r="P158" s="365"/>
      <c r="Q158" s="156"/>
      <c r="R158" s="366"/>
      <c r="S158" s="156"/>
      <c r="T158" s="156"/>
      <c r="U158" s="156"/>
      <c r="V158" s="156"/>
      <c r="W158" s="156"/>
      <c r="X158" s="156"/>
      <c r="Y158" s="156"/>
    </row>
    <row r="159" ht="15.75" customHeight="1">
      <c r="A159" s="156"/>
      <c r="B159" s="156"/>
      <c r="C159" s="156"/>
      <c r="D159" s="156"/>
      <c r="E159" s="365"/>
      <c r="F159" s="365"/>
      <c r="G159" s="364"/>
      <c r="H159" s="364"/>
      <c r="I159" s="364"/>
      <c r="J159" s="364"/>
      <c r="K159" s="364"/>
      <c r="L159" s="364"/>
      <c r="M159" s="364"/>
      <c r="N159" s="364"/>
      <c r="O159" s="364"/>
      <c r="P159" s="365"/>
      <c r="Q159" s="156"/>
      <c r="R159" s="366"/>
      <c r="S159" s="156"/>
      <c r="T159" s="156"/>
      <c r="U159" s="156"/>
      <c r="V159" s="156"/>
      <c r="W159" s="156"/>
      <c r="X159" s="156"/>
      <c r="Y159" s="156"/>
    </row>
    <row r="160" ht="15.75" customHeight="1">
      <c r="A160" s="156"/>
      <c r="B160" s="156"/>
      <c r="C160" s="156"/>
      <c r="D160" s="156"/>
      <c r="E160" s="365"/>
      <c r="F160" s="365"/>
      <c r="G160" s="364"/>
      <c r="H160" s="364"/>
      <c r="I160" s="364"/>
      <c r="J160" s="364"/>
      <c r="K160" s="364"/>
      <c r="L160" s="364"/>
      <c r="M160" s="364"/>
      <c r="N160" s="364"/>
      <c r="O160" s="364"/>
      <c r="P160" s="365"/>
      <c r="Q160" s="156"/>
      <c r="R160" s="366"/>
      <c r="S160" s="156"/>
      <c r="T160" s="156"/>
      <c r="U160" s="156"/>
      <c r="V160" s="156"/>
      <c r="W160" s="156"/>
      <c r="X160" s="156"/>
      <c r="Y160" s="156"/>
    </row>
    <row r="161" ht="15.75" customHeight="1">
      <c r="A161" s="156"/>
      <c r="B161" s="156"/>
      <c r="C161" s="156"/>
      <c r="D161" s="156"/>
      <c r="E161" s="365"/>
      <c r="F161" s="365"/>
      <c r="G161" s="364"/>
      <c r="H161" s="364"/>
      <c r="I161" s="364"/>
      <c r="J161" s="364"/>
      <c r="K161" s="364"/>
      <c r="L161" s="364"/>
      <c r="M161" s="364"/>
      <c r="N161" s="364"/>
      <c r="O161" s="364"/>
      <c r="P161" s="365"/>
      <c r="Q161" s="156"/>
      <c r="R161" s="366"/>
      <c r="S161" s="156"/>
      <c r="T161" s="156"/>
      <c r="U161" s="156"/>
      <c r="V161" s="156"/>
      <c r="W161" s="156"/>
      <c r="X161" s="156"/>
      <c r="Y161" s="156"/>
    </row>
    <row r="162" ht="15.75" customHeight="1">
      <c r="A162" s="156"/>
      <c r="B162" s="156"/>
      <c r="C162" s="156"/>
      <c r="D162" s="156"/>
      <c r="E162" s="365"/>
      <c r="F162" s="365"/>
      <c r="G162" s="364"/>
      <c r="H162" s="364"/>
      <c r="I162" s="364"/>
      <c r="J162" s="364"/>
      <c r="K162" s="364"/>
      <c r="L162" s="364"/>
      <c r="M162" s="364"/>
      <c r="N162" s="364"/>
      <c r="O162" s="364"/>
      <c r="P162" s="365"/>
      <c r="Q162" s="156"/>
      <c r="R162" s="366"/>
      <c r="S162" s="156"/>
      <c r="T162" s="156"/>
      <c r="U162" s="156"/>
      <c r="V162" s="156"/>
      <c r="W162" s="156"/>
      <c r="X162" s="156"/>
      <c r="Y162" s="156"/>
    </row>
    <row r="163" ht="15.75" customHeight="1">
      <c r="A163" s="156"/>
      <c r="B163" s="156"/>
      <c r="C163" s="156"/>
      <c r="D163" s="156"/>
      <c r="E163" s="365"/>
      <c r="F163" s="365"/>
      <c r="G163" s="364"/>
      <c r="H163" s="364"/>
      <c r="I163" s="364"/>
      <c r="J163" s="364"/>
      <c r="K163" s="364"/>
      <c r="L163" s="364"/>
      <c r="M163" s="364"/>
      <c r="N163" s="364"/>
      <c r="O163" s="364"/>
      <c r="P163" s="365"/>
      <c r="Q163" s="156"/>
      <c r="R163" s="366"/>
      <c r="S163" s="156"/>
      <c r="T163" s="156"/>
      <c r="U163" s="156"/>
      <c r="V163" s="156"/>
      <c r="W163" s="156"/>
      <c r="X163" s="156"/>
      <c r="Y163" s="156"/>
    </row>
    <row r="164" ht="15.75" customHeight="1">
      <c r="A164" s="156"/>
      <c r="B164" s="156"/>
      <c r="C164" s="156"/>
      <c r="D164" s="156"/>
      <c r="E164" s="365"/>
      <c r="F164" s="365"/>
      <c r="G164" s="364"/>
      <c r="H164" s="364"/>
      <c r="I164" s="364"/>
      <c r="J164" s="364"/>
      <c r="K164" s="364"/>
      <c r="L164" s="364"/>
      <c r="M164" s="364"/>
      <c r="N164" s="364"/>
      <c r="O164" s="364"/>
      <c r="P164" s="365"/>
      <c r="Q164" s="156"/>
      <c r="R164" s="366"/>
      <c r="S164" s="156"/>
      <c r="T164" s="156"/>
      <c r="U164" s="156"/>
      <c r="V164" s="156"/>
      <c r="W164" s="156"/>
      <c r="X164" s="156"/>
      <c r="Y164" s="156"/>
    </row>
    <row r="165" ht="15.75" customHeight="1">
      <c r="A165" s="156"/>
      <c r="B165" s="156"/>
      <c r="C165" s="156"/>
      <c r="D165" s="156"/>
      <c r="E165" s="365"/>
      <c r="F165" s="365"/>
      <c r="G165" s="364"/>
      <c r="H165" s="364"/>
      <c r="I165" s="364"/>
      <c r="J165" s="364"/>
      <c r="K165" s="364"/>
      <c r="L165" s="364"/>
      <c r="M165" s="364"/>
      <c r="N165" s="364"/>
      <c r="O165" s="364"/>
      <c r="P165" s="365"/>
      <c r="Q165" s="156"/>
      <c r="R165" s="366"/>
      <c r="S165" s="156"/>
      <c r="T165" s="156"/>
      <c r="U165" s="156"/>
      <c r="V165" s="156"/>
      <c r="W165" s="156"/>
      <c r="X165" s="156"/>
      <c r="Y165" s="156"/>
    </row>
    <row r="166" ht="15.75" customHeight="1">
      <c r="A166" s="156"/>
      <c r="B166" s="156"/>
      <c r="C166" s="156"/>
      <c r="D166" s="156"/>
      <c r="E166" s="365"/>
      <c r="F166" s="365"/>
      <c r="G166" s="364"/>
      <c r="H166" s="364"/>
      <c r="I166" s="364"/>
      <c r="J166" s="364"/>
      <c r="K166" s="364"/>
      <c r="L166" s="364"/>
      <c r="M166" s="364"/>
      <c r="N166" s="364"/>
      <c r="O166" s="364"/>
      <c r="P166" s="365"/>
      <c r="Q166" s="156"/>
      <c r="R166" s="366"/>
      <c r="S166" s="156"/>
      <c r="T166" s="156"/>
      <c r="U166" s="156"/>
      <c r="V166" s="156"/>
      <c r="W166" s="156"/>
      <c r="X166" s="156"/>
      <c r="Y166" s="156"/>
    </row>
    <row r="167" ht="15.75" customHeight="1">
      <c r="A167" s="156"/>
      <c r="B167" s="156"/>
      <c r="C167" s="156"/>
      <c r="D167" s="156"/>
      <c r="E167" s="365"/>
      <c r="F167" s="365"/>
      <c r="G167" s="364"/>
      <c r="H167" s="364"/>
      <c r="I167" s="364"/>
      <c r="J167" s="364"/>
      <c r="K167" s="364"/>
      <c r="L167" s="364"/>
      <c r="M167" s="364"/>
      <c r="N167" s="364"/>
      <c r="O167" s="364"/>
      <c r="P167" s="365"/>
      <c r="Q167" s="156"/>
      <c r="R167" s="366"/>
      <c r="S167" s="156"/>
      <c r="T167" s="156"/>
      <c r="U167" s="156"/>
      <c r="V167" s="156"/>
      <c r="W167" s="156"/>
      <c r="X167" s="156"/>
      <c r="Y167" s="156"/>
    </row>
    <row r="168" ht="15.75" customHeight="1">
      <c r="A168" s="156"/>
      <c r="B168" s="156"/>
      <c r="C168" s="156"/>
      <c r="D168" s="156"/>
      <c r="E168" s="365"/>
      <c r="F168" s="365"/>
      <c r="G168" s="364"/>
      <c r="H168" s="364"/>
      <c r="I168" s="364"/>
      <c r="J168" s="364"/>
      <c r="K168" s="364"/>
      <c r="L168" s="364"/>
      <c r="M168" s="364"/>
      <c r="N168" s="364"/>
      <c r="O168" s="364"/>
      <c r="P168" s="365"/>
      <c r="Q168" s="156"/>
      <c r="R168" s="366"/>
      <c r="S168" s="156"/>
      <c r="T168" s="156"/>
      <c r="U168" s="156"/>
      <c r="V168" s="156"/>
      <c r="W168" s="156"/>
      <c r="X168" s="156"/>
      <c r="Y168" s="156"/>
    </row>
    <row r="169" ht="15.75" customHeight="1">
      <c r="A169" s="156"/>
      <c r="B169" s="156"/>
      <c r="C169" s="156"/>
      <c r="D169" s="156"/>
      <c r="E169" s="365"/>
      <c r="F169" s="365"/>
      <c r="G169" s="364"/>
      <c r="H169" s="364"/>
      <c r="I169" s="364"/>
      <c r="J169" s="364"/>
      <c r="K169" s="364"/>
      <c r="L169" s="364"/>
      <c r="M169" s="364"/>
      <c r="N169" s="364"/>
      <c r="O169" s="364"/>
      <c r="P169" s="365"/>
      <c r="Q169" s="156"/>
      <c r="R169" s="366"/>
      <c r="S169" s="156"/>
      <c r="T169" s="156"/>
      <c r="U169" s="156"/>
      <c r="V169" s="156"/>
      <c r="W169" s="156"/>
      <c r="X169" s="156"/>
      <c r="Y169" s="156"/>
    </row>
    <row r="170" ht="15.75" customHeight="1">
      <c r="A170" s="156"/>
      <c r="B170" s="156"/>
      <c r="C170" s="156"/>
      <c r="D170" s="156"/>
      <c r="E170" s="365"/>
      <c r="F170" s="365"/>
      <c r="G170" s="364"/>
      <c r="H170" s="364"/>
      <c r="I170" s="364"/>
      <c r="J170" s="364"/>
      <c r="K170" s="364"/>
      <c r="L170" s="364"/>
      <c r="M170" s="364"/>
      <c r="N170" s="364"/>
      <c r="O170" s="364"/>
      <c r="P170" s="365"/>
      <c r="Q170" s="156"/>
      <c r="R170" s="366"/>
      <c r="S170" s="156"/>
      <c r="T170" s="156"/>
      <c r="U170" s="156"/>
      <c r="V170" s="156"/>
      <c r="W170" s="156"/>
      <c r="X170" s="156"/>
      <c r="Y170" s="156"/>
    </row>
    <row r="171" ht="15.75" customHeight="1">
      <c r="A171" s="156"/>
      <c r="B171" s="156"/>
      <c r="C171" s="156"/>
      <c r="D171" s="156"/>
      <c r="E171" s="365"/>
      <c r="F171" s="365"/>
      <c r="G171" s="364"/>
      <c r="H171" s="364"/>
      <c r="I171" s="364"/>
      <c r="J171" s="364"/>
      <c r="K171" s="364"/>
      <c r="L171" s="364"/>
      <c r="M171" s="364"/>
      <c r="N171" s="364"/>
      <c r="O171" s="364"/>
      <c r="P171" s="365"/>
      <c r="Q171" s="156"/>
      <c r="R171" s="366"/>
      <c r="S171" s="156"/>
      <c r="T171" s="156"/>
      <c r="U171" s="156"/>
      <c r="V171" s="156"/>
      <c r="W171" s="156"/>
      <c r="X171" s="156"/>
      <c r="Y171" s="156"/>
    </row>
    <row r="172" ht="15.75" customHeight="1">
      <c r="A172" s="156"/>
      <c r="B172" s="156"/>
      <c r="C172" s="156"/>
      <c r="D172" s="156"/>
      <c r="E172" s="365"/>
      <c r="F172" s="365"/>
      <c r="G172" s="364"/>
      <c r="H172" s="364"/>
      <c r="I172" s="364"/>
      <c r="J172" s="364"/>
      <c r="K172" s="364"/>
      <c r="L172" s="364"/>
      <c r="M172" s="364"/>
      <c r="N172" s="364"/>
      <c r="O172" s="364"/>
      <c r="P172" s="365"/>
      <c r="Q172" s="156"/>
      <c r="R172" s="366"/>
      <c r="S172" s="156"/>
      <c r="T172" s="156"/>
      <c r="U172" s="156"/>
      <c r="V172" s="156"/>
      <c r="W172" s="156"/>
      <c r="X172" s="156"/>
      <c r="Y172" s="156"/>
    </row>
    <row r="173" ht="15.75" customHeight="1">
      <c r="A173" s="156"/>
      <c r="B173" s="156"/>
      <c r="C173" s="156"/>
      <c r="D173" s="156"/>
      <c r="E173" s="365"/>
      <c r="F173" s="365"/>
      <c r="G173" s="364"/>
      <c r="H173" s="364"/>
      <c r="I173" s="364"/>
      <c r="J173" s="364"/>
      <c r="K173" s="364"/>
      <c r="L173" s="364"/>
      <c r="M173" s="364"/>
      <c r="N173" s="364"/>
      <c r="O173" s="364"/>
      <c r="P173" s="365"/>
      <c r="Q173" s="156"/>
      <c r="R173" s="366"/>
      <c r="S173" s="156"/>
      <c r="T173" s="156"/>
      <c r="U173" s="156"/>
      <c r="V173" s="156"/>
      <c r="W173" s="156"/>
      <c r="X173" s="156"/>
      <c r="Y173" s="156"/>
    </row>
    <row r="174" ht="15.75" customHeight="1">
      <c r="A174" s="156"/>
      <c r="B174" s="156"/>
      <c r="C174" s="156"/>
      <c r="D174" s="156"/>
      <c r="E174" s="365"/>
      <c r="F174" s="365"/>
      <c r="G174" s="364"/>
      <c r="H174" s="364"/>
      <c r="I174" s="364"/>
      <c r="J174" s="364"/>
      <c r="K174" s="364"/>
      <c r="L174" s="364"/>
      <c r="M174" s="364"/>
      <c r="N174" s="364"/>
      <c r="O174" s="364"/>
      <c r="P174" s="365"/>
      <c r="Q174" s="156"/>
      <c r="R174" s="366"/>
      <c r="S174" s="156"/>
      <c r="T174" s="156"/>
      <c r="U174" s="156"/>
      <c r="V174" s="156"/>
      <c r="W174" s="156"/>
      <c r="X174" s="156"/>
      <c r="Y174" s="156"/>
    </row>
    <row r="175" ht="15.75" customHeight="1">
      <c r="A175" s="156"/>
      <c r="B175" s="156"/>
      <c r="C175" s="156"/>
      <c r="D175" s="156"/>
      <c r="E175" s="365"/>
      <c r="F175" s="365"/>
      <c r="G175" s="364"/>
      <c r="H175" s="364"/>
      <c r="I175" s="364"/>
      <c r="J175" s="364"/>
      <c r="K175" s="364"/>
      <c r="L175" s="364"/>
      <c r="M175" s="364"/>
      <c r="N175" s="364"/>
      <c r="O175" s="364"/>
      <c r="P175" s="365"/>
      <c r="Q175" s="156"/>
      <c r="R175" s="366"/>
      <c r="S175" s="156"/>
      <c r="T175" s="156"/>
      <c r="U175" s="156"/>
      <c r="V175" s="156"/>
      <c r="W175" s="156"/>
      <c r="X175" s="156"/>
      <c r="Y175" s="156"/>
    </row>
    <row r="176" ht="15.75" customHeight="1">
      <c r="A176" s="156"/>
      <c r="B176" s="156"/>
      <c r="C176" s="156"/>
      <c r="D176" s="156"/>
      <c r="E176" s="365"/>
      <c r="F176" s="365"/>
      <c r="G176" s="364"/>
      <c r="H176" s="364"/>
      <c r="I176" s="364"/>
      <c r="J176" s="364"/>
      <c r="K176" s="364"/>
      <c r="L176" s="364"/>
      <c r="M176" s="364"/>
      <c r="N176" s="364"/>
      <c r="O176" s="364"/>
      <c r="P176" s="365"/>
      <c r="Q176" s="156"/>
      <c r="R176" s="366"/>
      <c r="S176" s="156"/>
      <c r="T176" s="156"/>
      <c r="U176" s="156"/>
      <c r="V176" s="156"/>
      <c r="W176" s="156"/>
      <c r="X176" s="156"/>
      <c r="Y176" s="156"/>
    </row>
    <row r="177" ht="15.75" customHeight="1">
      <c r="A177" s="156"/>
      <c r="B177" s="156"/>
      <c r="C177" s="156"/>
      <c r="D177" s="156"/>
      <c r="E177" s="365"/>
      <c r="F177" s="365"/>
      <c r="G177" s="364"/>
      <c r="H177" s="364"/>
      <c r="I177" s="364"/>
      <c r="J177" s="364"/>
      <c r="K177" s="364"/>
      <c r="L177" s="364"/>
      <c r="M177" s="364"/>
      <c r="N177" s="364"/>
      <c r="O177" s="364"/>
      <c r="P177" s="365"/>
      <c r="Q177" s="156"/>
      <c r="R177" s="366"/>
      <c r="S177" s="156"/>
      <c r="T177" s="156"/>
      <c r="U177" s="156"/>
      <c r="V177" s="156"/>
      <c r="W177" s="156"/>
      <c r="X177" s="156"/>
      <c r="Y177" s="156"/>
    </row>
    <row r="178" ht="15.75" customHeight="1">
      <c r="A178" s="156"/>
      <c r="B178" s="156"/>
      <c r="C178" s="156"/>
      <c r="D178" s="156"/>
      <c r="E178" s="365"/>
      <c r="F178" s="365"/>
      <c r="G178" s="364"/>
      <c r="H178" s="364"/>
      <c r="I178" s="364"/>
      <c r="J178" s="364"/>
      <c r="K178" s="364"/>
      <c r="L178" s="364"/>
      <c r="M178" s="364"/>
      <c r="N178" s="364"/>
      <c r="O178" s="364"/>
      <c r="P178" s="365"/>
      <c r="Q178" s="156"/>
      <c r="R178" s="366"/>
      <c r="S178" s="156"/>
      <c r="T178" s="156"/>
      <c r="U178" s="156"/>
      <c r="V178" s="156"/>
      <c r="W178" s="156"/>
      <c r="X178" s="156"/>
      <c r="Y178" s="156"/>
    </row>
    <row r="179" ht="15.75" customHeight="1">
      <c r="A179" s="156"/>
      <c r="B179" s="156"/>
      <c r="C179" s="156"/>
      <c r="D179" s="156"/>
      <c r="E179" s="365"/>
      <c r="F179" s="365"/>
      <c r="G179" s="364"/>
      <c r="H179" s="364"/>
      <c r="I179" s="364"/>
      <c r="J179" s="364"/>
      <c r="K179" s="364"/>
      <c r="L179" s="364"/>
      <c r="M179" s="364"/>
      <c r="N179" s="364"/>
      <c r="O179" s="364"/>
      <c r="P179" s="365"/>
      <c r="Q179" s="156"/>
      <c r="R179" s="366"/>
      <c r="S179" s="156"/>
      <c r="T179" s="156"/>
      <c r="U179" s="156"/>
      <c r="V179" s="156"/>
      <c r="W179" s="156"/>
      <c r="X179" s="156"/>
      <c r="Y179" s="156"/>
    </row>
    <row r="180" ht="15.75" customHeight="1">
      <c r="A180" s="156"/>
      <c r="B180" s="156"/>
      <c r="C180" s="156"/>
      <c r="D180" s="156"/>
      <c r="E180" s="365"/>
      <c r="F180" s="365"/>
      <c r="G180" s="364"/>
      <c r="H180" s="364"/>
      <c r="I180" s="364"/>
      <c r="J180" s="364"/>
      <c r="K180" s="364"/>
      <c r="L180" s="364"/>
      <c r="M180" s="364"/>
      <c r="N180" s="364"/>
      <c r="O180" s="364"/>
      <c r="P180" s="365"/>
      <c r="Q180" s="156"/>
      <c r="R180" s="366"/>
      <c r="S180" s="156"/>
      <c r="T180" s="156"/>
      <c r="U180" s="156"/>
      <c r="V180" s="156"/>
      <c r="W180" s="156"/>
      <c r="X180" s="156"/>
      <c r="Y180" s="156"/>
    </row>
    <row r="181" ht="15.75" customHeight="1">
      <c r="A181" s="156"/>
      <c r="B181" s="156"/>
      <c r="C181" s="156"/>
      <c r="D181" s="156"/>
      <c r="E181" s="365"/>
      <c r="F181" s="365"/>
      <c r="G181" s="364"/>
      <c r="H181" s="364"/>
      <c r="I181" s="364"/>
      <c r="J181" s="364"/>
      <c r="K181" s="364"/>
      <c r="L181" s="364"/>
      <c r="M181" s="364"/>
      <c r="N181" s="364"/>
      <c r="O181" s="364"/>
      <c r="P181" s="365"/>
      <c r="Q181" s="156"/>
      <c r="R181" s="366"/>
      <c r="S181" s="156"/>
      <c r="T181" s="156"/>
      <c r="U181" s="156"/>
      <c r="V181" s="156"/>
      <c r="W181" s="156"/>
      <c r="X181" s="156"/>
      <c r="Y181" s="156"/>
    </row>
    <row r="182" ht="15.75" customHeight="1">
      <c r="A182" s="156"/>
      <c r="B182" s="156"/>
      <c r="C182" s="156"/>
      <c r="D182" s="156"/>
      <c r="E182" s="365"/>
      <c r="F182" s="365"/>
      <c r="G182" s="364"/>
      <c r="H182" s="364"/>
      <c r="I182" s="364"/>
      <c r="J182" s="364"/>
      <c r="K182" s="364"/>
      <c r="L182" s="364"/>
      <c r="M182" s="364"/>
      <c r="N182" s="364"/>
      <c r="O182" s="364"/>
      <c r="P182" s="365"/>
      <c r="Q182" s="156"/>
      <c r="R182" s="366"/>
      <c r="S182" s="156"/>
      <c r="T182" s="156"/>
      <c r="U182" s="156"/>
      <c r="V182" s="156"/>
      <c r="W182" s="156"/>
      <c r="X182" s="156"/>
      <c r="Y182" s="156"/>
    </row>
    <row r="183" ht="15.75" customHeight="1">
      <c r="A183" s="156"/>
      <c r="B183" s="156"/>
      <c r="C183" s="156"/>
      <c r="D183" s="156"/>
      <c r="E183" s="365"/>
      <c r="F183" s="365"/>
      <c r="G183" s="364"/>
      <c r="H183" s="364"/>
      <c r="I183" s="364"/>
      <c r="J183" s="364"/>
      <c r="K183" s="364"/>
      <c r="L183" s="364"/>
      <c r="M183" s="364"/>
      <c r="N183" s="364"/>
      <c r="O183" s="364"/>
      <c r="P183" s="365"/>
      <c r="Q183" s="156"/>
      <c r="R183" s="366"/>
      <c r="S183" s="156"/>
      <c r="T183" s="156"/>
      <c r="U183" s="156"/>
      <c r="V183" s="156"/>
      <c r="W183" s="156"/>
      <c r="X183" s="156"/>
      <c r="Y183" s="156"/>
    </row>
    <row r="184" ht="15.75" customHeight="1">
      <c r="A184" s="156"/>
      <c r="B184" s="156"/>
      <c r="C184" s="156"/>
      <c r="D184" s="156"/>
      <c r="E184" s="365"/>
      <c r="F184" s="365"/>
      <c r="G184" s="364"/>
      <c r="H184" s="364"/>
      <c r="I184" s="364"/>
      <c r="J184" s="364"/>
      <c r="K184" s="364"/>
      <c r="L184" s="364"/>
      <c r="M184" s="364"/>
      <c r="N184" s="364"/>
      <c r="O184" s="364"/>
      <c r="P184" s="365"/>
      <c r="Q184" s="156"/>
      <c r="R184" s="366"/>
      <c r="S184" s="156"/>
      <c r="T184" s="156"/>
      <c r="U184" s="156"/>
      <c r="V184" s="156"/>
      <c r="W184" s="156"/>
      <c r="X184" s="156"/>
      <c r="Y184" s="156"/>
    </row>
    <row r="185" ht="15.75" customHeight="1">
      <c r="A185" s="156"/>
      <c r="B185" s="156"/>
      <c r="C185" s="156"/>
      <c r="D185" s="156"/>
      <c r="E185" s="365"/>
      <c r="F185" s="365"/>
      <c r="G185" s="364"/>
      <c r="H185" s="364"/>
      <c r="I185" s="364"/>
      <c r="J185" s="364"/>
      <c r="K185" s="364"/>
      <c r="L185" s="364"/>
      <c r="M185" s="364"/>
      <c r="N185" s="364"/>
      <c r="O185" s="364"/>
      <c r="P185" s="365"/>
      <c r="Q185" s="156"/>
      <c r="R185" s="366"/>
      <c r="S185" s="156"/>
      <c r="T185" s="156"/>
      <c r="U185" s="156"/>
      <c r="V185" s="156"/>
      <c r="W185" s="156"/>
      <c r="X185" s="156"/>
      <c r="Y185" s="156"/>
    </row>
    <row r="186" ht="15.75" customHeight="1">
      <c r="A186" s="156"/>
      <c r="B186" s="156"/>
      <c r="C186" s="156"/>
      <c r="D186" s="156"/>
      <c r="E186" s="365"/>
      <c r="F186" s="365"/>
      <c r="G186" s="364"/>
      <c r="H186" s="364"/>
      <c r="I186" s="364"/>
      <c r="J186" s="364"/>
      <c r="K186" s="364"/>
      <c r="L186" s="364"/>
      <c r="M186" s="364"/>
      <c r="N186" s="364"/>
      <c r="O186" s="364"/>
      <c r="P186" s="365"/>
      <c r="Q186" s="156"/>
      <c r="R186" s="366"/>
      <c r="S186" s="156"/>
      <c r="T186" s="156"/>
      <c r="U186" s="156"/>
      <c r="V186" s="156"/>
      <c r="W186" s="156"/>
      <c r="X186" s="156"/>
      <c r="Y186" s="156"/>
    </row>
    <row r="187" ht="15.75" customHeight="1">
      <c r="A187" s="156"/>
      <c r="B187" s="156"/>
      <c r="C187" s="156"/>
      <c r="D187" s="156"/>
      <c r="E187" s="365"/>
      <c r="F187" s="365"/>
      <c r="G187" s="364"/>
      <c r="H187" s="364"/>
      <c r="I187" s="364"/>
      <c r="J187" s="364"/>
      <c r="K187" s="364"/>
      <c r="L187" s="364"/>
      <c r="M187" s="364"/>
      <c r="N187" s="364"/>
      <c r="O187" s="364"/>
      <c r="P187" s="365"/>
      <c r="Q187" s="156"/>
      <c r="R187" s="366"/>
      <c r="S187" s="156"/>
      <c r="T187" s="156"/>
      <c r="U187" s="156"/>
      <c r="V187" s="156"/>
      <c r="W187" s="156"/>
      <c r="X187" s="156"/>
      <c r="Y187" s="156"/>
    </row>
    <row r="188" ht="15.75" customHeight="1">
      <c r="A188" s="156"/>
      <c r="B188" s="156"/>
      <c r="C188" s="156"/>
      <c r="D188" s="156"/>
      <c r="E188" s="365"/>
      <c r="F188" s="365"/>
      <c r="G188" s="364"/>
      <c r="H188" s="364"/>
      <c r="I188" s="364"/>
      <c r="J188" s="364"/>
      <c r="K188" s="364"/>
      <c r="L188" s="364"/>
      <c r="M188" s="364"/>
      <c r="N188" s="364"/>
      <c r="O188" s="364"/>
      <c r="P188" s="365"/>
      <c r="Q188" s="156"/>
      <c r="R188" s="366"/>
      <c r="S188" s="156"/>
      <c r="T188" s="156"/>
      <c r="U188" s="156"/>
      <c r="V188" s="156"/>
      <c r="W188" s="156"/>
      <c r="X188" s="156"/>
      <c r="Y188" s="156"/>
    </row>
    <row r="189" ht="15.75" customHeight="1">
      <c r="A189" s="156"/>
      <c r="B189" s="156"/>
      <c r="C189" s="156"/>
      <c r="D189" s="156"/>
      <c r="E189" s="365"/>
      <c r="F189" s="365"/>
      <c r="G189" s="364"/>
      <c r="H189" s="364"/>
      <c r="I189" s="364"/>
      <c r="J189" s="364"/>
      <c r="K189" s="364"/>
      <c r="L189" s="364"/>
      <c r="M189" s="364"/>
      <c r="N189" s="364"/>
      <c r="O189" s="364"/>
      <c r="P189" s="365"/>
      <c r="Q189" s="156"/>
      <c r="R189" s="366"/>
      <c r="S189" s="156"/>
      <c r="T189" s="156"/>
      <c r="U189" s="156"/>
      <c r="V189" s="156"/>
      <c r="W189" s="156"/>
      <c r="X189" s="156"/>
      <c r="Y189" s="156"/>
    </row>
    <row r="190" ht="15.75" customHeight="1">
      <c r="A190" s="156"/>
      <c r="B190" s="156"/>
      <c r="C190" s="156"/>
      <c r="D190" s="156"/>
      <c r="E190" s="365"/>
      <c r="F190" s="365"/>
      <c r="G190" s="364"/>
      <c r="H190" s="364"/>
      <c r="I190" s="364"/>
      <c r="J190" s="364"/>
      <c r="K190" s="364"/>
      <c r="L190" s="364"/>
      <c r="M190" s="364"/>
      <c r="N190" s="364"/>
      <c r="O190" s="364"/>
      <c r="P190" s="365"/>
      <c r="Q190" s="156"/>
      <c r="R190" s="366"/>
      <c r="S190" s="156"/>
      <c r="T190" s="156"/>
      <c r="U190" s="156"/>
      <c r="V190" s="156"/>
      <c r="W190" s="156"/>
      <c r="X190" s="156"/>
      <c r="Y190" s="156"/>
    </row>
    <row r="191" ht="15.75" customHeight="1">
      <c r="A191" s="156"/>
      <c r="B191" s="156"/>
      <c r="C191" s="156"/>
      <c r="D191" s="156"/>
      <c r="E191" s="365"/>
      <c r="F191" s="365"/>
      <c r="G191" s="364"/>
      <c r="H191" s="364"/>
      <c r="I191" s="364"/>
      <c r="J191" s="364"/>
      <c r="K191" s="364"/>
      <c r="L191" s="364"/>
      <c r="M191" s="364"/>
      <c r="N191" s="364"/>
      <c r="O191" s="364"/>
      <c r="P191" s="365"/>
      <c r="Q191" s="156"/>
      <c r="R191" s="366"/>
      <c r="S191" s="156"/>
      <c r="T191" s="156"/>
      <c r="U191" s="156"/>
      <c r="V191" s="156"/>
      <c r="W191" s="156"/>
      <c r="X191" s="156"/>
      <c r="Y191" s="156"/>
    </row>
    <row r="192" ht="15.75" customHeight="1">
      <c r="A192" s="156"/>
      <c r="B192" s="156"/>
      <c r="C192" s="156"/>
      <c r="D192" s="156"/>
      <c r="E192" s="365"/>
      <c r="F192" s="365"/>
      <c r="G192" s="364"/>
      <c r="H192" s="364"/>
      <c r="I192" s="364"/>
      <c r="J192" s="364"/>
      <c r="K192" s="364"/>
      <c r="L192" s="364"/>
      <c r="M192" s="364"/>
      <c r="N192" s="364"/>
      <c r="O192" s="364"/>
      <c r="P192" s="365"/>
      <c r="Q192" s="156"/>
      <c r="R192" s="366"/>
      <c r="S192" s="156"/>
      <c r="T192" s="156"/>
      <c r="U192" s="156"/>
      <c r="V192" s="156"/>
      <c r="W192" s="156"/>
      <c r="X192" s="156"/>
      <c r="Y192" s="156"/>
    </row>
    <row r="193" ht="15.75" customHeight="1">
      <c r="A193" s="156"/>
      <c r="B193" s="156"/>
      <c r="C193" s="156"/>
      <c r="D193" s="156"/>
      <c r="E193" s="365"/>
      <c r="F193" s="365"/>
      <c r="G193" s="364"/>
      <c r="H193" s="364"/>
      <c r="I193" s="364"/>
      <c r="J193" s="364"/>
      <c r="K193" s="364"/>
      <c r="L193" s="364"/>
      <c r="M193" s="364"/>
      <c r="N193" s="364"/>
      <c r="O193" s="364"/>
      <c r="P193" s="365"/>
      <c r="Q193" s="156"/>
      <c r="R193" s="366"/>
      <c r="S193" s="156"/>
      <c r="T193" s="156"/>
      <c r="U193" s="156"/>
      <c r="V193" s="156"/>
      <c r="W193" s="156"/>
      <c r="X193" s="156"/>
      <c r="Y193" s="156"/>
    </row>
    <row r="194" ht="15.75" customHeight="1">
      <c r="A194" s="156"/>
      <c r="B194" s="156"/>
      <c r="C194" s="156"/>
      <c r="D194" s="156"/>
      <c r="E194" s="365"/>
      <c r="F194" s="365"/>
      <c r="G194" s="364"/>
      <c r="H194" s="364"/>
      <c r="I194" s="364"/>
      <c r="J194" s="364"/>
      <c r="K194" s="364"/>
      <c r="L194" s="364"/>
      <c r="M194" s="364"/>
      <c r="N194" s="364"/>
      <c r="O194" s="364"/>
      <c r="P194" s="365"/>
      <c r="Q194" s="156"/>
      <c r="R194" s="366"/>
      <c r="S194" s="156"/>
      <c r="T194" s="156"/>
      <c r="U194" s="156"/>
      <c r="V194" s="156"/>
      <c r="W194" s="156"/>
      <c r="X194" s="156"/>
      <c r="Y194" s="156"/>
    </row>
    <row r="195" ht="15.75" customHeight="1">
      <c r="A195" s="156"/>
      <c r="B195" s="156"/>
      <c r="C195" s="156"/>
      <c r="D195" s="156"/>
      <c r="E195" s="365"/>
      <c r="F195" s="365"/>
      <c r="G195" s="364"/>
      <c r="H195" s="364"/>
      <c r="I195" s="364"/>
      <c r="J195" s="364"/>
      <c r="K195" s="364"/>
      <c r="L195" s="364"/>
      <c r="M195" s="364"/>
      <c r="N195" s="364"/>
      <c r="O195" s="364"/>
      <c r="P195" s="365"/>
      <c r="Q195" s="156"/>
      <c r="R195" s="366"/>
      <c r="S195" s="156"/>
      <c r="T195" s="156"/>
      <c r="U195" s="156"/>
      <c r="V195" s="156"/>
      <c r="W195" s="156"/>
      <c r="X195" s="156"/>
      <c r="Y195" s="156"/>
    </row>
    <row r="196" ht="15.75" customHeight="1">
      <c r="A196" s="156"/>
      <c r="B196" s="156"/>
      <c r="C196" s="156"/>
      <c r="D196" s="156"/>
      <c r="E196" s="365"/>
      <c r="F196" s="365"/>
      <c r="G196" s="364"/>
      <c r="H196" s="364"/>
      <c r="I196" s="364"/>
      <c r="J196" s="364"/>
      <c r="K196" s="364"/>
      <c r="L196" s="364"/>
      <c r="M196" s="364"/>
      <c r="N196" s="364"/>
      <c r="O196" s="364"/>
      <c r="P196" s="365"/>
      <c r="Q196" s="156"/>
      <c r="R196" s="366"/>
      <c r="S196" s="156"/>
      <c r="T196" s="156"/>
      <c r="U196" s="156"/>
      <c r="V196" s="156"/>
      <c r="W196" s="156"/>
      <c r="X196" s="156"/>
      <c r="Y196" s="156"/>
    </row>
    <row r="197" ht="15.75" customHeight="1">
      <c r="A197" s="156"/>
      <c r="B197" s="156"/>
      <c r="C197" s="156"/>
      <c r="D197" s="156"/>
      <c r="E197" s="365"/>
      <c r="F197" s="365"/>
      <c r="G197" s="364"/>
      <c r="H197" s="364"/>
      <c r="I197" s="364"/>
      <c r="J197" s="364"/>
      <c r="K197" s="364"/>
      <c r="L197" s="364"/>
      <c r="M197" s="364"/>
      <c r="N197" s="364"/>
      <c r="O197" s="364"/>
      <c r="P197" s="365"/>
      <c r="Q197" s="156"/>
      <c r="R197" s="366"/>
      <c r="S197" s="156"/>
      <c r="T197" s="156"/>
      <c r="U197" s="156"/>
      <c r="V197" s="156"/>
      <c r="W197" s="156"/>
      <c r="X197" s="156"/>
      <c r="Y197" s="156"/>
    </row>
    <row r="198" ht="15.75" customHeight="1">
      <c r="A198" s="156"/>
      <c r="B198" s="156"/>
      <c r="C198" s="156"/>
      <c r="D198" s="156"/>
      <c r="E198" s="365"/>
      <c r="F198" s="365"/>
      <c r="G198" s="364"/>
      <c r="H198" s="364"/>
      <c r="I198" s="364"/>
      <c r="J198" s="364"/>
      <c r="K198" s="364"/>
      <c r="L198" s="364"/>
      <c r="M198" s="364"/>
      <c r="N198" s="364"/>
      <c r="O198" s="364"/>
      <c r="P198" s="365"/>
      <c r="Q198" s="156"/>
      <c r="R198" s="366"/>
      <c r="S198" s="156"/>
      <c r="T198" s="156"/>
      <c r="U198" s="156"/>
      <c r="V198" s="156"/>
      <c r="W198" s="156"/>
      <c r="X198" s="156"/>
      <c r="Y198" s="156"/>
    </row>
    <row r="199" ht="15.75" customHeight="1">
      <c r="A199" s="156"/>
      <c r="B199" s="156"/>
      <c r="C199" s="156"/>
      <c r="D199" s="156"/>
      <c r="E199" s="365"/>
      <c r="F199" s="365"/>
      <c r="G199" s="364"/>
      <c r="H199" s="364"/>
      <c r="I199" s="364"/>
      <c r="J199" s="364"/>
      <c r="K199" s="364"/>
      <c r="L199" s="364"/>
      <c r="M199" s="364"/>
      <c r="N199" s="364"/>
      <c r="O199" s="364"/>
      <c r="P199" s="365"/>
      <c r="Q199" s="156"/>
      <c r="R199" s="366"/>
      <c r="S199" s="156"/>
      <c r="T199" s="156"/>
      <c r="U199" s="156"/>
      <c r="V199" s="156"/>
      <c r="W199" s="156"/>
      <c r="X199" s="156"/>
      <c r="Y199" s="156"/>
    </row>
    <row r="200" ht="15.75" customHeight="1">
      <c r="A200" s="156"/>
      <c r="B200" s="156"/>
      <c r="C200" s="156"/>
      <c r="D200" s="156"/>
      <c r="E200" s="365"/>
      <c r="F200" s="365"/>
      <c r="G200" s="364"/>
      <c r="H200" s="364"/>
      <c r="I200" s="364"/>
      <c r="J200" s="364"/>
      <c r="K200" s="364"/>
      <c r="L200" s="364"/>
      <c r="M200" s="364"/>
      <c r="N200" s="364"/>
      <c r="O200" s="364"/>
      <c r="P200" s="365"/>
      <c r="Q200" s="156"/>
      <c r="R200" s="366"/>
      <c r="S200" s="156"/>
      <c r="T200" s="156"/>
      <c r="U200" s="156"/>
      <c r="V200" s="156"/>
      <c r="W200" s="156"/>
      <c r="X200" s="156"/>
      <c r="Y200" s="156"/>
    </row>
    <row r="201" ht="15.75" customHeight="1">
      <c r="A201" s="156"/>
      <c r="B201" s="156"/>
      <c r="C201" s="156"/>
      <c r="D201" s="156"/>
      <c r="E201" s="365"/>
      <c r="F201" s="365"/>
      <c r="G201" s="364"/>
      <c r="H201" s="364"/>
      <c r="I201" s="364"/>
      <c r="J201" s="364"/>
      <c r="K201" s="364"/>
      <c r="L201" s="364"/>
      <c r="M201" s="364"/>
      <c r="N201" s="364"/>
      <c r="O201" s="364"/>
      <c r="P201" s="365"/>
      <c r="Q201" s="156"/>
      <c r="R201" s="366"/>
      <c r="S201" s="156"/>
      <c r="T201" s="156"/>
      <c r="U201" s="156"/>
      <c r="V201" s="156"/>
      <c r="W201" s="156"/>
      <c r="X201" s="156"/>
      <c r="Y201" s="156"/>
    </row>
    <row r="202" ht="15.75" customHeight="1">
      <c r="A202" s="156"/>
      <c r="B202" s="156"/>
      <c r="C202" s="156"/>
      <c r="D202" s="156"/>
      <c r="E202" s="365"/>
      <c r="F202" s="365"/>
      <c r="G202" s="364"/>
      <c r="H202" s="364"/>
      <c r="I202" s="364"/>
      <c r="J202" s="364"/>
      <c r="K202" s="364"/>
      <c r="L202" s="364"/>
      <c r="M202" s="364"/>
      <c r="N202" s="364"/>
      <c r="O202" s="364"/>
      <c r="P202" s="365"/>
      <c r="Q202" s="156"/>
      <c r="R202" s="366"/>
      <c r="S202" s="156"/>
      <c r="T202" s="156"/>
      <c r="U202" s="156"/>
      <c r="V202" s="156"/>
      <c r="W202" s="156"/>
      <c r="X202" s="156"/>
      <c r="Y202" s="156"/>
    </row>
    <row r="203" ht="15.75" customHeight="1">
      <c r="A203" s="156"/>
      <c r="B203" s="156"/>
      <c r="C203" s="156"/>
      <c r="D203" s="156"/>
      <c r="E203" s="365"/>
      <c r="F203" s="365"/>
      <c r="G203" s="364"/>
      <c r="H203" s="364"/>
      <c r="I203" s="364"/>
      <c r="J203" s="364"/>
      <c r="K203" s="364"/>
      <c r="L203" s="364"/>
      <c r="M203" s="364"/>
      <c r="N203" s="364"/>
      <c r="O203" s="364"/>
      <c r="P203" s="365"/>
      <c r="Q203" s="156"/>
      <c r="R203" s="366"/>
      <c r="S203" s="156"/>
      <c r="T203" s="156"/>
      <c r="U203" s="156"/>
      <c r="V203" s="156"/>
      <c r="W203" s="156"/>
      <c r="X203" s="156"/>
      <c r="Y203" s="156"/>
    </row>
    <row r="204" ht="15.75" customHeight="1">
      <c r="A204" s="156"/>
      <c r="B204" s="156"/>
      <c r="C204" s="156"/>
      <c r="D204" s="156"/>
      <c r="E204" s="365"/>
      <c r="F204" s="365"/>
      <c r="G204" s="364"/>
      <c r="H204" s="364"/>
      <c r="I204" s="364"/>
      <c r="J204" s="364"/>
      <c r="K204" s="364"/>
      <c r="L204" s="364"/>
      <c r="M204" s="364"/>
      <c r="N204" s="364"/>
      <c r="O204" s="364"/>
      <c r="P204" s="365"/>
      <c r="Q204" s="156"/>
      <c r="R204" s="366"/>
      <c r="S204" s="156"/>
      <c r="T204" s="156"/>
      <c r="U204" s="156"/>
      <c r="V204" s="156"/>
      <c r="W204" s="156"/>
      <c r="X204" s="156"/>
      <c r="Y204" s="156"/>
    </row>
    <row r="205" ht="15.75" customHeight="1">
      <c r="A205" s="156"/>
      <c r="B205" s="156"/>
      <c r="C205" s="156"/>
      <c r="D205" s="156"/>
      <c r="E205" s="365"/>
      <c r="F205" s="365"/>
      <c r="G205" s="364"/>
      <c r="H205" s="364"/>
      <c r="I205" s="364"/>
      <c r="J205" s="364"/>
      <c r="K205" s="364"/>
      <c r="L205" s="364"/>
      <c r="M205" s="364"/>
      <c r="N205" s="364"/>
      <c r="O205" s="364"/>
      <c r="P205" s="365"/>
      <c r="Q205" s="156"/>
      <c r="R205" s="366"/>
      <c r="S205" s="156"/>
      <c r="T205" s="156"/>
      <c r="U205" s="156"/>
      <c r="V205" s="156"/>
      <c r="W205" s="156"/>
      <c r="X205" s="156"/>
      <c r="Y205" s="156"/>
    </row>
    <row r="206" ht="15.75" customHeight="1">
      <c r="A206" s="156"/>
      <c r="B206" s="156"/>
      <c r="C206" s="156"/>
      <c r="D206" s="156"/>
      <c r="E206" s="365"/>
      <c r="F206" s="365"/>
      <c r="G206" s="364"/>
      <c r="H206" s="364"/>
      <c r="I206" s="364"/>
      <c r="J206" s="364"/>
      <c r="K206" s="364"/>
      <c r="L206" s="364"/>
      <c r="M206" s="364"/>
      <c r="N206" s="364"/>
      <c r="O206" s="364"/>
      <c r="P206" s="365"/>
      <c r="Q206" s="156"/>
      <c r="R206" s="366"/>
      <c r="S206" s="156"/>
      <c r="T206" s="156"/>
      <c r="U206" s="156"/>
      <c r="V206" s="156"/>
      <c r="W206" s="156"/>
      <c r="X206" s="156"/>
      <c r="Y206" s="156"/>
    </row>
    <row r="207" ht="15.75" customHeight="1">
      <c r="A207" s="156"/>
      <c r="B207" s="156"/>
      <c r="C207" s="156"/>
      <c r="D207" s="156"/>
      <c r="E207" s="365"/>
      <c r="F207" s="365"/>
      <c r="G207" s="364"/>
      <c r="H207" s="364"/>
      <c r="I207" s="364"/>
      <c r="J207" s="364"/>
      <c r="K207" s="364"/>
      <c r="L207" s="364"/>
      <c r="M207" s="364"/>
      <c r="N207" s="364"/>
      <c r="O207" s="364"/>
      <c r="P207" s="365"/>
      <c r="Q207" s="156"/>
      <c r="R207" s="366"/>
      <c r="S207" s="156"/>
      <c r="T207" s="156"/>
      <c r="U207" s="156"/>
      <c r="V207" s="156"/>
      <c r="W207" s="156"/>
      <c r="X207" s="156"/>
      <c r="Y207" s="156"/>
    </row>
    <row r="208" ht="15.75" customHeight="1">
      <c r="A208" s="156"/>
      <c r="B208" s="156"/>
      <c r="C208" s="156"/>
      <c r="D208" s="156"/>
      <c r="E208" s="365"/>
      <c r="F208" s="365"/>
      <c r="G208" s="364"/>
      <c r="H208" s="364"/>
      <c r="I208" s="364"/>
      <c r="J208" s="364"/>
      <c r="K208" s="364"/>
      <c r="L208" s="364"/>
      <c r="M208" s="364"/>
      <c r="N208" s="364"/>
      <c r="O208" s="364"/>
      <c r="P208" s="365"/>
      <c r="Q208" s="156"/>
      <c r="R208" s="366"/>
      <c r="S208" s="156"/>
      <c r="T208" s="156"/>
      <c r="U208" s="156"/>
      <c r="V208" s="156"/>
      <c r="W208" s="156"/>
      <c r="X208" s="156"/>
      <c r="Y208" s="156"/>
    </row>
    <row r="209" ht="15.75" customHeight="1">
      <c r="A209" s="156"/>
      <c r="B209" s="156"/>
      <c r="C209" s="156"/>
      <c r="D209" s="156"/>
      <c r="E209" s="365"/>
      <c r="F209" s="365"/>
      <c r="G209" s="364"/>
      <c r="H209" s="364"/>
      <c r="I209" s="364"/>
      <c r="J209" s="364"/>
      <c r="K209" s="364"/>
      <c r="L209" s="364"/>
      <c r="M209" s="364"/>
      <c r="N209" s="364"/>
      <c r="O209" s="364"/>
      <c r="P209" s="365"/>
      <c r="Q209" s="156"/>
      <c r="R209" s="366"/>
      <c r="S209" s="156"/>
      <c r="T209" s="156"/>
      <c r="U209" s="156"/>
      <c r="V209" s="156"/>
      <c r="W209" s="156"/>
      <c r="X209" s="156"/>
      <c r="Y209" s="156"/>
    </row>
    <row r="210" ht="15.75" customHeight="1">
      <c r="A210" s="156"/>
      <c r="B210" s="156"/>
      <c r="C210" s="156"/>
      <c r="D210" s="156"/>
      <c r="E210" s="365"/>
      <c r="F210" s="365"/>
      <c r="G210" s="364"/>
      <c r="H210" s="364"/>
      <c r="I210" s="364"/>
      <c r="J210" s="364"/>
      <c r="K210" s="364"/>
      <c r="L210" s="364"/>
      <c r="M210" s="364"/>
      <c r="N210" s="364"/>
      <c r="O210" s="364"/>
      <c r="P210" s="365"/>
      <c r="Q210" s="156"/>
      <c r="R210" s="366"/>
      <c r="S210" s="156"/>
      <c r="T210" s="156"/>
      <c r="U210" s="156"/>
      <c r="V210" s="156"/>
      <c r="W210" s="156"/>
      <c r="X210" s="156"/>
      <c r="Y210" s="156"/>
    </row>
    <row r="211" ht="15.75" customHeight="1">
      <c r="A211" s="156"/>
      <c r="B211" s="156"/>
      <c r="C211" s="156"/>
      <c r="D211" s="156"/>
      <c r="E211" s="365"/>
      <c r="F211" s="365"/>
      <c r="G211" s="364"/>
      <c r="H211" s="364"/>
      <c r="I211" s="364"/>
      <c r="J211" s="364"/>
      <c r="K211" s="364"/>
      <c r="L211" s="364"/>
      <c r="M211" s="364"/>
      <c r="N211" s="364"/>
      <c r="O211" s="364"/>
      <c r="P211" s="365"/>
      <c r="Q211" s="156"/>
      <c r="R211" s="366"/>
      <c r="S211" s="156"/>
      <c r="T211" s="156"/>
      <c r="U211" s="156"/>
      <c r="V211" s="156"/>
      <c r="W211" s="156"/>
      <c r="X211" s="156"/>
      <c r="Y211" s="156"/>
    </row>
    <row r="212" ht="15.75" customHeight="1">
      <c r="A212" s="156"/>
      <c r="B212" s="156"/>
      <c r="C212" s="156"/>
      <c r="D212" s="156"/>
      <c r="E212" s="365"/>
      <c r="F212" s="365"/>
      <c r="G212" s="364"/>
      <c r="H212" s="364"/>
      <c r="I212" s="364"/>
      <c r="J212" s="364"/>
      <c r="K212" s="364"/>
      <c r="L212" s="364"/>
      <c r="M212" s="364"/>
      <c r="N212" s="364"/>
      <c r="O212" s="364"/>
      <c r="P212" s="365"/>
      <c r="Q212" s="156"/>
      <c r="R212" s="366"/>
      <c r="S212" s="156"/>
      <c r="T212" s="156"/>
      <c r="U212" s="156"/>
      <c r="V212" s="156"/>
      <c r="W212" s="156"/>
      <c r="X212" s="156"/>
      <c r="Y212" s="156"/>
    </row>
    <row r="213" ht="15.75" customHeight="1">
      <c r="A213" s="156"/>
      <c r="B213" s="156"/>
      <c r="C213" s="156"/>
      <c r="D213" s="156"/>
      <c r="E213" s="365"/>
      <c r="F213" s="365"/>
      <c r="G213" s="364"/>
      <c r="H213" s="364"/>
      <c r="I213" s="364"/>
      <c r="J213" s="364"/>
      <c r="K213" s="364"/>
      <c r="L213" s="364"/>
      <c r="M213" s="364"/>
      <c r="N213" s="364"/>
      <c r="O213" s="364"/>
      <c r="P213" s="365"/>
      <c r="Q213" s="156"/>
      <c r="R213" s="366"/>
      <c r="S213" s="156"/>
      <c r="T213" s="156"/>
      <c r="U213" s="156"/>
      <c r="V213" s="156"/>
      <c r="W213" s="156"/>
      <c r="X213" s="156"/>
      <c r="Y213" s="156"/>
    </row>
    <row r="214" ht="15.75" customHeight="1">
      <c r="A214" s="156"/>
      <c r="B214" s="156"/>
      <c r="C214" s="156"/>
      <c r="D214" s="156"/>
      <c r="E214" s="365"/>
      <c r="F214" s="365"/>
      <c r="G214" s="364"/>
      <c r="H214" s="364"/>
      <c r="I214" s="364"/>
      <c r="J214" s="364"/>
      <c r="K214" s="364"/>
      <c r="L214" s="364"/>
      <c r="M214" s="364"/>
      <c r="N214" s="364"/>
      <c r="O214" s="364"/>
      <c r="P214" s="365"/>
      <c r="Q214" s="156"/>
      <c r="R214" s="366"/>
      <c r="S214" s="156"/>
      <c r="T214" s="156"/>
      <c r="U214" s="156"/>
      <c r="V214" s="156"/>
      <c r="W214" s="156"/>
      <c r="X214" s="156"/>
      <c r="Y214" s="156"/>
    </row>
    <row r="215" ht="15.75" customHeight="1">
      <c r="A215" s="156"/>
      <c r="B215" s="156"/>
      <c r="C215" s="156"/>
      <c r="D215" s="156"/>
      <c r="E215" s="365"/>
      <c r="F215" s="365"/>
      <c r="G215" s="364"/>
      <c r="H215" s="364"/>
      <c r="I215" s="364"/>
      <c r="J215" s="364"/>
      <c r="K215" s="364"/>
      <c r="L215" s="364"/>
      <c r="M215" s="364"/>
      <c r="N215" s="364"/>
      <c r="O215" s="364"/>
      <c r="P215" s="365"/>
      <c r="Q215" s="156"/>
      <c r="R215" s="366"/>
      <c r="S215" s="156"/>
      <c r="T215" s="156"/>
      <c r="U215" s="156"/>
      <c r="V215" s="156"/>
      <c r="W215" s="156"/>
      <c r="X215" s="156"/>
      <c r="Y215" s="156"/>
    </row>
    <row r="216" ht="15.75" customHeight="1">
      <c r="A216" s="156"/>
      <c r="B216" s="156"/>
      <c r="C216" s="156"/>
      <c r="D216" s="156"/>
      <c r="E216" s="365"/>
      <c r="F216" s="365"/>
      <c r="G216" s="364"/>
      <c r="H216" s="364"/>
      <c r="I216" s="364"/>
      <c r="J216" s="364"/>
      <c r="K216" s="364"/>
      <c r="L216" s="364"/>
      <c r="M216" s="364"/>
      <c r="N216" s="364"/>
      <c r="O216" s="364"/>
      <c r="P216" s="365"/>
      <c r="Q216" s="156"/>
      <c r="R216" s="366"/>
      <c r="S216" s="156"/>
      <c r="T216" s="156"/>
      <c r="U216" s="156"/>
      <c r="V216" s="156"/>
      <c r="W216" s="156"/>
      <c r="X216" s="156"/>
      <c r="Y216" s="156"/>
    </row>
    <row r="217" ht="15.75" customHeight="1">
      <c r="A217" s="156"/>
      <c r="B217" s="156"/>
      <c r="C217" s="156"/>
      <c r="D217" s="156"/>
      <c r="E217" s="365"/>
      <c r="F217" s="365"/>
      <c r="G217" s="364"/>
      <c r="H217" s="364"/>
      <c r="I217" s="364"/>
      <c r="J217" s="364"/>
      <c r="K217" s="364"/>
      <c r="L217" s="364"/>
      <c r="M217" s="364"/>
      <c r="N217" s="364"/>
      <c r="O217" s="364"/>
      <c r="P217" s="365"/>
      <c r="Q217" s="156"/>
      <c r="R217" s="366"/>
      <c r="S217" s="156"/>
      <c r="T217" s="156"/>
      <c r="U217" s="156"/>
      <c r="V217" s="156"/>
      <c r="W217" s="156"/>
      <c r="X217" s="156"/>
      <c r="Y217" s="156"/>
    </row>
    <row r="218" ht="15.75" customHeight="1">
      <c r="A218" s="156"/>
      <c r="B218" s="156"/>
      <c r="C218" s="156"/>
      <c r="D218" s="156"/>
      <c r="E218" s="365"/>
      <c r="F218" s="365"/>
      <c r="G218" s="364"/>
      <c r="H218" s="364"/>
      <c r="I218" s="364"/>
      <c r="J218" s="364"/>
      <c r="K218" s="364"/>
      <c r="L218" s="364"/>
      <c r="M218" s="364"/>
      <c r="N218" s="364"/>
      <c r="O218" s="364"/>
      <c r="P218" s="365"/>
      <c r="Q218" s="156"/>
      <c r="R218" s="366"/>
      <c r="S218" s="156"/>
      <c r="T218" s="156"/>
      <c r="U218" s="156"/>
      <c r="V218" s="156"/>
      <c r="W218" s="156"/>
      <c r="X218" s="156"/>
      <c r="Y218" s="156"/>
    </row>
    <row r="219" ht="15.75" customHeight="1">
      <c r="A219" s="156"/>
      <c r="B219" s="156"/>
      <c r="C219" s="156"/>
      <c r="D219" s="156"/>
      <c r="E219" s="365"/>
      <c r="F219" s="365"/>
      <c r="G219" s="364"/>
      <c r="H219" s="364"/>
      <c r="I219" s="364"/>
      <c r="J219" s="364"/>
      <c r="K219" s="364"/>
      <c r="L219" s="364"/>
      <c r="M219" s="364"/>
      <c r="N219" s="364"/>
      <c r="O219" s="364"/>
      <c r="P219" s="365"/>
      <c r="Q219" s="156"/>
      <c r="R219" s="366"/>
      <c r="S219" s="156"/>
      <c r="T219" s="156"/>
      <c r="U219" s="156"/>
      <c r="V219" s="156"/>
      <c r="W219" s="156"/>
      <c r="X219" s="156"/>
      <c r="Y219" s="156"/>
    </row>
    <row r="220" ht="15.75" customHeight="1">
      <c r="A220" s="156"/>
      <c r="B220" s="156"/>
      <c r="C220" s="156"/>
      <c r="D220" s="156"/>
      <c r="E220" s="365"/>
      <c r="F220" s="365"/>
      <c r="G220" s="364"/>
      <c r="H220" s="364"/>
      <c r="I220" s="364"/>
      <c r="J220" s="364"/>
      <c r="K220" s="364"/>
      <c r="L220" s="364"/>
      <c r="M220" s="364"/>
      <c r="N220" s="364"/>
      <c r="O220" s="364"/>
      <c r="P220" s="365"/>
      <c r="Q220" s="156"/>
      <c r="R220" s="366"/>
      <c r="S220" s="156"/>
      <c r="T220" s="156"/>
      <c r="U220" s="156"/>
      <c r="V220" s="156"/>
      <c r="W220" s="156"/>
      <c r="X220" s="156"/>
      <c r="Y220" s="156"/>
    </row>
    <row r="221" ht="15.75" customHeight="1">
      <c r="A221" s="156"/>
      <c r="B221" s="156"/>
      <c r="C221" s="156"/>
      <c r="D221" s="156"/>
      <c r="E221" s="365"/>
      <c r="F221" s="365"/>
      <c r="G221" s="364"/>
      <c r="H221" s="364"/>
      <c r="I221" s="364"/>
      <c r="J221" s="364"/>
      <c r="K221" s="364"/>
      <c r="L221" s="364"/>
      <c r="M221" s="364"/>
      <c r="N221" s="364"/>
      <c r="O221" s="364"/>
      <c r="P221" s="365"/>
      <c r="Q221" s="156"/>
      <c r="R221" s="366"/>
      <c r="S221" s="156"/>
      <c r="T221" s="156"/>
      <c r="U221" s="156"/>
      <c r="V221" s="156"/>
      <c r="W221" s="156"/>
      <c r="X221" s="156"/>
      <c r="Y221" s="156"/>
    </row>
    <row r="222" ht="15.75" customHeight="1">
      <c r="A222" s="156"/>
      <c r="B222" s="156"/>
      <c r="C222" s="156"/>
      <c r="D222" s="156"/>
      <c r="E222" s="365"/>
      <c r="F222" s="365"/>
      <c r="G222" s="364"/>
      <c r="H222" s="364"/>
      <c r="I222" s="364"/>
      <c r="J222" s="364"/>
      <c r="K222" s="364"/>
      <c r="L222" s="364"/>
      <c r="M222" s="364"/>
      <c r="N222" s="364"/>
      <c r="O222" s="364"/>
      <c r="P222" s="365"/>
      <c r="Q222" s="156"/>
      <c r="R222" s="366"/>
      <c r="S222" s="156"/>
      <c r="T222" s="156"/>
      <c r="U222" s="156"/>
      <c r="V222" s="156"/>
      <c r="W222" s="156"/>
      <c r="X222" s="156"/>
      <c r="Y222" s="156"/>
    </row>
    <row r="223" ht="15.75" customHeight="1">
      <c r="A223" s="156"/>
      <c r="B223" s="156"/>
      <c r="C223" s="156"/>
      <c r="D223" s="156"/>
      <c r="E223" s="365"/>
      <c r="F223" s="365"/>
      <c r="G223" s="364"/>
      <c r="H223" s="364"/>
      <c r="I223" s="364"/>
      <c r="J223" s="364"/>
      <c r="K223" s="364"/>
      <c r="L223" s="364"/>
      <c r="M223" s="364"/>
      <c r="N223" s="364"/>
      <c r="O223" s="364"/>
      <c r="P223" s="365"/>
      <c r="Q223" s="156"/>
      <c r="R223" s="366"/>
      <c r="S223" s="156"/>
      <c r="T223" s="156"/>
      <c r="U223" s="156"/>
      <c r="V223" s="156"/>
      <c r="W223" s="156"/>
      <c r="X223" s="156"/>
      <c r="Y223" s="156"/>
    </row>
    <row r="224" ht="15.75" customHeight="1">
      <c r="A224" s="156"/>
      <c r="B224" s="156"/>
      <c r="C224" s="156"/>
      <c r="D224" s="156"/>
      <c r="E224" s="365"/>
      <c r="F224" s="365"/>
      <c r="G224" s="364"/>
      <c r="H224" s="364"/>
      <c r="I224" s="364"/>
      <c r="J224" s="364"/>
      <c r="K224" s="364"/>
      <c r="L224" s="364"/>
      <c r="M224" s="364"/>
      <c r="N224" s="364"/>
      <c r="O224" s="364"/>
      <c r="P224" s="365"/>
      <c r="Q224" s="156"/>
      <c r="R224" s="366"/>
      <c r="S224" s="156"/>
      <c r="T224" s="156"/>
      <c r="U224" s="156"/>
      <c r="V224" s="156"/>
      <c r="W224" s="156"/>
      <c r="X224" s="156"/>
      <c r="Y224" s="156"/>
    </row>
    <row r="225" ht="15.75" customHeight="1">
      <c r="A225" s="156"/>
      <c r="B225" s="156"/>
      <c r="C225" s="156"/>
      <c r="D225" s="156"/>
      <c r="E225" s="365"/>
      <c r="F225" s="365"/>
      <c r="G225" s="364"/>
      <c r="H225" s="364"/>
      <c r="I225" s="364"/>
      <c r="J225" s="364"/>
      <c r="K225" s="364"/>
      <c r="L225" s="364"/>
      <c r="M225" s="364"/>
      <c r="N225" s="364"/>
      <c r="O225" s="364"/>
      <c r="P225" s="365"/>
      <c r="Q225" s="156"/>
      <c r="R225" s="366"/>
      <c r="S225" s="156"/>
      <c r="T225" s="156"/>
      <c r="U225" s="156"/>
      <c r="V225" s="156"/>
      <c r="W225" s="156"/>
      <c r="X225" s="156"/>
      <c r="Y225" s="156"/>
    </row>
    <row r="226" ht="15.75" customHeight="1">
      <c r="A226" s="156"/>
      <c r="B226" s="156"/>
      <c r="C226" s="156"/>
      <c r="D226" s="156"/>
      <c r="E226" s="365"/>
      <c r="F226" s="365"/>
      <c r="G226" s="364"/>
      <c r="H226" s="364"/>
      <c r="I226" s="364"/>
      <c r="J226" s="364"/>
      <c r="K226" s="364"/>
      <c r="L226" s="364"/>
      <c r="M226" s="364"/>
      <c r="N226" s="364"/>
      <c r="O226" s="364"/>
      <c r="P226" s="365"/>
      <c r="Q226" s="156"/>
      <c r="R226" s="366"/>
      <c r="S226" s="156"/>
      <c r="T226" s="156"/>
      <c r="U226" s="156"/>
      <c r="V226" s="156"/>
      <c r="W226" s="156"/>
      <c r="X226" s="156"/>
      <c r="Y226" s="156"/>
    </row>
    <row r="227" ht="15.75" customHeight="1">
      <c r="A227" s="156"/>
      <c r="B227" s="156"/>
      <c r="C227" s="156"/>
      <c r="D227" s="156"/>
      <c r="E227" s="365"/>
      <c r="F227" s="365"/>
      <c r="G227" s="364"/>
      <c r="H227" s="364"/>
      <c r="I227" s="364"/>
      <c r="J227" s="364"/>
      <c r="K227" s="364"/>
      <c r="L227" s="364"/>
      <c r="M227" s="364"/>
      <c r="N227" s="364"/>
      <c r="O227" s="364"/>
      <c r="P227" s="365"/>
      <c r="Q227" s="156"/>
      <c r="R227" s="366"/>
      <c r="S227" s="156"/>
      <c r="T227" s="156"/>
      <c r="U227" s="156"/>
      <c r="V227" s="156"/>
      <c r="W227" s="156"/>
      <c r="X227" s="156"/>
      <c r="Y227" s="156"/>
    </row>
    <row r="228" ht="15.75" customHeight="1">
      <c r="A228" s="156"/>
      <c r="B228" s="156"/>
      <c r="C228" s="156"/>
      <c r="D228" s="156"/>
      <c r="E228" s="365"/>
      <c r="F228" s="365"/>
      <c r="G228" s="364"/>
      <c r="H228" s="364"/>
      <c r="I228" s="364"/>
      <c r="J228" s="364"/>
      <c r="K228" s="364"/>
      <c r="L228" s="364"/>
      <c r="M228" s="364"/>
      <c r="N228" s="364"/>
      <c r="O228" s="364"/>
      <c r="P228" s="365"/>
      <c r="Q228" s="156"/>
      <c r="R228" s="366"/>
      <c r="S228" s="156"/>
      <c r="T228" s="156"/>
      <c r="U228" s="156"/>
      <c r="V228" s="156"/>
      <c r="W228" s="156"/>
      <c r="X228" s="156"/>
      <c r="Y228" s="156"/>
    </row>
    <row r="229" ht="15.75" customHeight="1">
      <c r="A229" s="156"/>
      <c r="B229" s="156"/>
      <c r="C229" s="156"/>
      <c r="D229" s="156"/>
      <c r="E229" s="365"/>
      <c r="F229" s="365"/>
      <c r="G229" s="364"/>
      <c r="H229" s="364"/>
      <c r="I229" s="364"/>
      <c r="J229" s="364"/>
      <c r="K229" s="364"/>
      <c r="L229" s="364"/>
      <c r="M229" s="364"/>
      <c r="N229" s="364"/>
      <c r="O229" s="364"/>
      <c r="P229" s="365"/>
      <c r="Q229" s="156"/>
      <c r="R229" s="366"/>
      <c r="S229" s="156"/>
      <c r="T229" s="156"/>
      <c r="U229" s="156"/>
      <c r="V229" s="156"/>
      <c r="W229" s="156"/>
      <c r="X229" s="156"/>
      <c r="Y229" s="156"/>
    </row>
    <row r="230" ht="15.75" customHeight="1">
      <c r="A230" s="156"/>
      <c r="B230" s="156"/>
      <c r="C230" s="156"/>
      <c r="D230" s="156"/>
      <c r="E230" s="365"/>
      <c r="F230" s="365"/>
      <c r="G230" s="364"/>
      <c r="H230" s="364"/>
      <c r="I230" s="364"/>
      <c r="J230" s="364"/>
      <c r="K230" s="364"/>
      <c r="L230" s="364"/>
      <c r="M230" s="364"/>
      <c r="N230" s="364"/>
      <c r="O230" s="364"/>
      <c r="P230" s="365"/>
      <c r="Q230" s="156"/>
      <c r="R230" s="366"/>
      <c r="S230" s="156"/>
      <c r="T230" s="156"/>
      <c r="U230" s="156"/>
      <c r="V230" s="156"/>
      <c r="W230" s="156"/>
      <c r="X230" s="156"/>
      <c r="Y230" s="156"/>
    </row>
    <row r="231" ht="15.75" customHeight="1">
      <c r="A231" s="156"/>
      <c r="B231" s="156"/>
      <c r="C231" s="156"/>
      <c r="D231" s="156"/>
      <c r="E231" s="365"/>
      <c r="F231" s="365"/>
      <c r="G231" s="364"/>
      <c r="H231" s="364"/>
      <c r="I231" s="364"/>
      <c r="J231" s="364"/>
      <c r="K231" s="364"/>
      <c r="L231" s="364"/>
      <c r="M231" s="364"/>
      <c r="N231" s="364"/>
      <c r="O231" s="364"/>
      <c r="P231" s="365"/>
      <c r="Q231" s="156"/>
      <c r="R231" s="366"/>
      <c r="S231" s="156"/>
      <c r="T231" s="156"/>
      <c r="U231" s="156"/>
      <c r="V231" s="156"/>
      <c r="W231" s="156"/>
      <c r="X231" s="156"/>
      <c r="Y231" s="156"/>
    </row>
    <row r="232" ht="15.75" customHeight="1">
      <c r="A232" s="156"/>
      <c r="B232" s="156"/>
      <c r="C232" s="156"/>
      <c r="D232" s="156"/>
      <c r="E232" s="365"/>
      <c r="F232" s="365"/>
      <c r="G232" s="364"/>
      <c r="H232" s="364"/>
      <c r="I232" s="364"/>
      <c r="J232" s="364"/>
      <c r="K232" s="364"/>
      <c r="L232" s="364"/>
      <c r="M232" s="364"/>
      <c r="N232" s="364"/>
      <c r="O232" s="364"/>
      <c r="P232" s="365"/>
      <c r="Q232" s="156"/>
      <c r="R232" s="366"/>
      <c r="S232" s="156"/>
      <c r="T232" s="156"/>
      <c r="U232" s="156"/>
      <c r="V232" s="156"/>
      <c r="W232" s="156"/>
      <c r="X232" s="156"/>
      <c r="Y232" s="156"/>
    </row>
    <row r="233" ht="15.75" customHeight="1">
      <c r="A233" s="156"/>
      <c r="B233" s="156"/>
      <c r="C233" s="156"/>
      <c r="D233" s="156"/>
      <c r="E233" s="365"/>
      <c r="F233" s="365"/>
      <c r="G233" s="364"/>
      <c r="H233" s="364"/>
      <c r="I233" s="364"/>
      <c r="J233" s="364"/>
      <c r="K233" s="364"/>
      <c r="L233" s="364"/>
      <c r="M233" s="364"/>
      <c r="N233" s="364"/>
      <c r="O233" s="364"/>
      <c r="P233" s="365"/>
      <c r="Q233" s="156"/>
      <c r="R233" s="366"/>
      <c r="S233" s="156"/>
      <c r="T233" s="156"/>
      <c r="U233" s="156"/>
      <c r="V233" s="156"/>
      <c r="W233" s="156"/>
      <c r="X233" s="156"/>
      <c r="Y233" s="156"/>
    </row>
    <row r="234" ht="15.75" customHeight="1">
      <c r="A234" s="156"/>
      <c r="B234" s="156"/>
      <c r="C234" s="156"/>
      <c r="D234" s="156"/>
      <c r="E234" s="365"/>
      <c r="F234" s="365"/>
      <c r="G234" s="364"/>
      <c r="H234" s="364"/>
      <c r="I234" s="364"/>
      <c r="J234" s="364"/>
      <c r="K234" s="364"/>
      <c r="L234" s="364"/>
      <c r="M234" s="364"/>
      <c r="N234" s="364"/>
      <c r="O234" s="364"/>
      <c r="P234" s="365"/>
      <c r="Q234" s="156"/>
      <c r="R234" s="366"/>
      <c r="S234" s="156"/>
      <c r="T234" s="156"/>
      <c r="U234" s="156"/>
      <c r="V234" s="156"/>
      <c r="W234" s="156"/>
      <c r="X234" s="156"/>
      <c r="Y234" s="156"/>
    </row>
    <row r="235" ht="15.75" customHeight="1">
      <c r="A235" s="156"/>
      <c r="B235" s="156"/>
      <c r="C235" s="156"/>
      <c r="D235" s="156"/>
      <c r="E235" s="365"/>
      <c r="F235" s="365"/>
      <c r="G235" s="364"/>
      <c r="H235" s="364"/>
      <c r="I235" s="364"/>
      <c r="J235" s="364"/>
      <c r="K235" s="364"/>
      <c r="L235" s="364"/>
      <c r="M235" s="364"/>
      <c r="N235" s="364"/>
      <c r="O235" s="364"/>
      <c r="P235" s="365"/>
      <c r="Q235" s="156"/>
      <c r="R235" s="366"/>
      <c r="S235" s="156"/>
      <c r="T235" s="156"/>
      <c r="U235" s="156"/>
      <c r="V235" s="156"/>
      <c r="W235" s="156"/>
      <c r="X235" s="156"/>
      <c r="Y235" s="156"/>
    </row>
    <row r="236" ht="15.75" customHeight="1">
      <c r="A236" s="156"/>
      <c r="B236" s="156"/>
      <c r="C236" s="156"/>
      <c r="D236" s="156"/>
      <c r="E236" s="365"/>
      <c r="F236" s="365"/>
      <c r="G236" s="364"/>
      <c r="H236" s="364"/>
      <c r="I236" s="364"/>
      <c r="J236" s="364"/>
      <c r="K236" s="364"/>
      <c r="L236" s="364"/>
      <c r="M236" s="364"/>
      <c r="N236" s="364"/>
      <c r="O236" s="364"/>
      <c r="P236" s="365"/>
      <c r="Q236" s="156"/>
      <c r="R236" s="366"/>
      <c r="S236" s="156"/>
      <c r="T236" s="156"/>
      <c r="U236" s="156"/>
      <c r="V236" s="156"/>
      <c r="W236" s="156"/>
      <c r="X236" s="156"/>
      <c r="Y236" s="156"/>
    </row>
    <row r="237" ht="15.75" customHeight="1">
      <c r="A237" s="156"/>
      <c r="B237" s="156"/>
      <c r="C237" s="156"/>
      <c r="D237" s="156"/>
      <c r="E237" s="365"/>
      <c r="F237" s="365"/>
      <c r="G237" s="364"/>
      <c r="H237" s="364"/>
      <c r="I237" s="364"/>
      <c r="J237" s="364"/>
      <c r="K237" s="364"/>
      <c r="L237" s="364"/>
      <c r="M237" s="364"/>
      <c r="N237" s="364"/>
      <c r="O237" s="364"/>
      <c r="P237" s="365"/>
      <c r="Q237" s="156"/>
      <c r="R237" s="366"/>
      <c r="S237" s="156"/>
      <c r="T237" s="156"/>
      <c r="U237" s="156"/>
      <c r="V237" s="156"/>
      <c r="W237" s="156"/>
      <c r="X237" s="156"/>
      <c r="Y237" s="156"/>
    </row>
    <row r="238" ht="15.75" customHeight="1">
      <c r="A238" s="156"/>
      <c r="B238" s="156"/>
      <c r="C238" s="156"/>
      <c r="D238" s="156"/>
      <c r="E238" s="365"/>
      <c r="F238" s="365"/>
      <c r="G238" s="364"/>
      <c r="H238" s="364"/>
      <c r="I238" s="364"/>
      <c r="J238" s="364"/>
      <c r="K238" s="364"/>
      <c r="L238" s="364"/>
      <c r="M238" s="364"/>
      <c r="N238" s="364"/>
      <c r="O238" s="364"/>
      <c r="P238" s="365"/>
      <c r="Q238" s="156"/>
      <c r="R238" s="366"/>
      <c r="S238" s="156"/>
      <c r="T238" s="156"/>
      <c r="U238" s="156"/>
      <c r="V238" s="156"/>
      <c r="W238" s="156"/>
      <c r="X238" s="156"/>
      <c r="Y238" s="156"/>
    </row>
    <row r="239" ht="15.75" customHeight="1">
      <c r="A239" s="156"/>
      <c r="B239" s="156"/>
      <c r="C239" s="156"/>
      <c r="D239" s="156"/>
      <c r="E239" s="365"/>
      <c r="F239" s="365"/>
      <c r="G239" s="364"/>
      <c r="H239" s="364"/>
      <c r="I239" s="364"/>
      <c r="J239" s="364"/>
      <c r="K239" s="364"/>
      <c r="L239" s="364"/>
      <c r="M239" s="364"/>
      <c r="N239" s="364"/>
      <c r="O239" s="364"/>
      <c r="P239" s="365"/>
      <c r="Q239" s="156"/>
      <c r="R239" s="366"/>
      <c r="S239" s="156"/>
      <c r="T239" s="156"/>
      <c r="U239" s="156"/>
      <c r="V239" s="156"/>
      <c r="W239" s="156"/>
      <c r="X239" s="156"/>
      <c r="Y239" s="156"/>
    </row>
    <row r="240" ht="15.75" customHeight="1">
      <c r="A240" s="156"/>
      <c r="B240" s="156"/>
      <c r="C240" s="156"/>
      <c r="D240" s="156"/>
      <c r="E240" s="365"/>
      <c r="F240" s="365"/>
      <c r="G240" s="364"/>
      <c r="H240" s="364"/>
      <c r="I240" s="364"/>
      <c r="J240" s="364"/>
      <c r="K240" s="364"/>
      <c r="L240" s="364"/>
      <c r="M240" s="364"/>
      <c r="N240" s="364"/>
      <c r="O240" s="364"/>
      <c r="P240" s="365"/>
      <c r="Q240" s="156"/>
      <c r="R240" s="366"/>
      <c r="S240" s="156"/>
      <c r="T240" s="156"/>
      <c r="U240" s="156"/>
      <c r="V240" s="156"/>
      <c r="W240" s="156"/>
      <c r="X240" s="156"/>
      <c r="Y240" s="156"/>
    </row>
    <row r="241" ht="15.75" customHeight="1">
      <c r="A241" s="156"/>
      <c r="B241" s="156"/>
      <c r="C241" s="156"/>
      <c r="D241" s="156"/>
      <c r="E241" s="365"/>
      <c r="F241" s="365"/>
      <c r="G241" s="364"/>
      <c r="H241" s="364"/>
      <c r="I241" s="364"/>
      <c r="J241" s="364"/>
      <c r="K241" s="364"/>
      <c r="L241" s="364"/>
      <c r="M241" s="364"/>
      <c r="N241" s="364"/>
      <c r="O241" s="364"/>
      <c r="P241" s="365"/>
      <c r="Q241" s="156"/>
      <c r="R241" s="366"/>
      <c r="S241" s="156"/>
      <c r="T241" s="156"/>
      <c r="U241" s="156"/>
      <c r="V241" s="156"/>
      <c r="W241" s="156"/>
      <c r="X241" s="156"/>
      <c r="Y241" s="156"/>
    </row>
    <row r="242" ht="15.75" customHeight="1">
      <c r="A242" s="156"/>
      <c r="B242" s="156"/>
      <c r="C242" s="156"/>
      <c r="D242" s="156"/>
      <c r="E242" s="365"/>
      <c r="F242" s="365"/>
      <c r="G242" s="364"/>
      <c r="H242" s="364"/>
      <c r="I242" s="364"/>
      <c r="J242" s="364"/>
      <c r="K242" s="364"/>
      <c r="L242" s="364"/>
      <c r="M242" s="364"/>
      <c r="N242" s="364"/>
      <c r="O242" s="364"/>
      <c r="P242" s="365"/>
      <c r="Q242" s="156"/>
      <c r="R242" s="366"/>
      <c r="S242" s="156"/>
      <c r="T242" s="156"/>
      <c r="U242" s="156"/>
      <c r="V242" s="156"/>
      <c r="W242" s="156"/>
      <c r="X242" s="156"/>
      <c r="Y242" s="156"/>
    </row>
    <row r="243" ht="15.75" customHeight="1">
      <c r="A243" s="156"/>
      <c r="B243" s="156"/>
      <c r="C243" s="156"/>
      <c r="D243" s="156"/>
      <c r="E243" s="365"/>
      <c r="F243" s="365"/>
      <c r="G243" s="364"/>
      <c r="H243" s="364"/>
      <c r="I243" s="364"/>
      <c r="J243" s="364"/>
      <c r="K243" s="364"/>
      <c r="L243" s="364"/>
      <c r="M243" s="364"/>
      <c r="N243" s="364"/>
      <c r="O243" s="364"/>
      <c r="P243" s="365"/>
      <c r="Q243" s="156"/>
      <c r="R243" s="366"/>
      <c r="S243" s="156"/>
      <c r="T243" s="156"/>
      <c r="U243" s="156"/>
      <c r="V243" s="156"/>
      <c r="W243" s="156"/>
      <c r="X243" s="156"/>
      <c r="Y243" s="156"/>
    </row>
    <row r="244" ht="15.75" customHeight="1">
      <c r="A244" s="156"/>
      <c r="B244" s="156"/>
      <c r="C244" s="156"/>
      <c r="D244" s="156"/>
      <c r="E244" s="365"/>
      <c r="F244" s="365"/>
      <c r="G244" s="364"/>
      <c r="H244" s="364"/>
      <c r="I244" s="364"/>
      <c r="J244" s="364"/>
      <c r="K244" s="364"/>
      <c r="L244" s="364"/>
      <c r="M244" s="364"/>
      <c r="N244" s="364"/>
      <c r="O244" s="364"/>
      <c r="P244" s="365"/>
      <c r="Q244" s="156"/>
      <c r="R244" s="366"/>
      <c r="S244" s="156"/>
      <c r="T244" s="156"/>
      <c r="U244" s="156"/>
      <c r="V244" s="156"/>
      <c r="W244" s="156"/>
      <c r="X244" s="156"/>
      <c r="Y244" s="156"/>
    </row>
    <row r="245" ht="15.75" customHeight="1">
      <c r="A245" s="156"/>
      <c r="B245" s="156"/>
      <c r="C245" s="156"/>
      <c r="D245" s="156"/>
      <c r="E245" s="365"/>
      <c r="F245" s="365"/>
      <c r="G245" s="364"/>
      <c r="H245" s="364"/>
      <c r="I245" s="364"/>
      <c r="J245" s="364"/>
      <c r="K245" s="364"/>
      <c r="L245" s="364"/>
      <c r="M245" s="364"/>
      <c r="N245" s="364"/>
      <c r="O245" s="364"/>
      <c r="P245" s="365"/>
      <c r="Q245" s="156"/>
      <c r="R245" s="366"/>
      <c r="S245" s="156"/>
      <c r="T245" s="156"/>
      <c r="U245" s="156"/>
      <c r="V245" s="156"/>
      <c r="W245" s="156"/>
      <c r="X245" s="156"/>
      <c r="Y245" s="156"/>
    </row>
    <row r="246" ht="15.75" customHeight="1">
      <c r="A246" s="156"/>
      <c r="B246" s="156"/>
      <c r="C246" s="156"/>
      <c r="D246" s="156"/>
      <c r="E246" s="365"/>
      <c r="F246" s="365"/>
      <c r="G246" s="364"/>
      <c r="H246" s="364"/>
      <c r="I246" s="364"/>
      <c r="J246" s="364"/>
      <c r="K246" s="364"/>
      <c r="L246" s="364"/>
      <c r="M246" s="364"/>
      <c r="N246" s="364"/>
      <c r="O246" s="364"/>
      <c r="P246" s="365"/>
      <c r="Q246" s="156"/>
      <c r="R246" s="366"/>
      <c r="S246" s="156"/>
      <c r="T246" s="156"/>
      <c r="U246" s="156"/>
      <c r="V246" s="156"/>
      <c r="W246" s="156"/>
      <c r="X246" s="156"/>
      <c r="Y246" s="156"/>
    </row>
    <row r="247" ht="15.75" customHeight="1">
      <c r="A247" s="156"/>
      <c r="B247" s="156"/>
      <c r="C247" s="156"/>
      <c r="D247" s="156"/>
      <c r="E247" s="365"/>
      <c r="F247" s="365"/>
      <c r="G247" s="364"/>
      <c r="H247" s="364"/>
      <c r="I247" s="364"/>
      <c r="J247" s="364"/>
      <c r="K247" s="364"/>
      <c r="L247" s="364"/>
      <c r="M247" s="364"/>
      <c r="N247" s="364"/>
      <c r="O247" s="364"/>
      <c r="P247" s="365"/>
      <c r="Q247" s="156"/>
      <c r="R247" s="366"/>
      <c r="S247" s="156"/>
      <c r="T247" s="156"/>
      <c r="U247" s="156"/>
      <c r="V247" s="156"/>
      <c r="W247" s="156"/>
      <c r="X247" s="156"/>
      <c r="Y247" s="156"/>
    </row>
    <row r="248" ht="15.75" customHeight="1">
      <c r="A248" s="156"/>
      <c r="B248" s="156"/>
      <c r="C248" s="156"/>
      <c r="D248" s="156"/>
      <c r="E248" s="365"/>
      <c r="F248" s="365"/>
      <c r="G248" s="364"/>
      <c r="H248" s="364"/>
      <c r="I248" s="364"/>
      <c r="J248" s="364"/>
      <c r="K248" s="364"/>
      <c r="L248" s="364"/>
      <c r="M248" s="364"/>
      <c r="N248" s="364"/>
      <c r="O248" s="364"/>
      <c r="P248" s="365"/>
      <c r="Q248" s="156"/>
      <c r="R248" s="366"/>
      <c r="S248" s="156"/>
      <c r="T248" s="156"/>
      <c r="U248" s="156"/>
      <c r="V248" s="156"/>
      <c r="W248" s="156"/>
      <c r="X248" s="156"/>
      <c r="Y248" s="156"/>
    </row>
    <row r="249" ht="15.75" customHeight="1">
      <c r="A249" s="156"/>
      <c r="B249" s="156"/>
      <c r="C249" s="156"/>
      <c r="D249" s="156"/>
      <c r="E249" s="365"/>
      <c r="F249" s="365"/>
      <c r="G249" s="364"/>
      <c r="H249" s="364"/>
      <c r="I249" s="364"/>
      <c r="J249" s="364"/>
      <c r="K249" s="364"/>
      <c r="L249" s="364"/>
      <c r="M249" s="364"/>
      <c r="N249" s="364"/>
      <c r="O249" s="364"/>
      <c r="P249" s="365"/>
      <c r="Q249" s="156"/>
      <c r="R249" s="366"/>
      <c r="S249" s="156"/>
      <c r="T249" s="156"/>
      <c r="U249" s="156"/>
      <c r="V249" s="156"/>
      <c r="W249" s="156"/>
      <c r="X249" s="156"/>
      <c r="Y249" s="156"/>
    </row>
    <row r="250" ht="15.75" customHeight="1">
      <c r="A250" s="156"/>
      <c r="B250" s="156"/>
      <c r="C250" s="156"/>
      <c r="D250" s="156"/>
      <c r="E250" s="365"/>
      <c r="F250" s="365"/>
      <c r="G250" s="364"/>
      <c r="H250" s="364"/>
      <c r="I250" s="364"/>
      <c r="J250" s="364"/>
      <c r="K250" s="364"/>
      <c r="L250" s="364"/>
      <c r="M250" s="364"/>
      <c r="N250" s="364"/>
      <c r="O250" s="364"/>
      <c r="P250" s="365"/>
      <c r="Q250" s="156"/>
      <c r="R250" s="366"/>
      <c r="S250" s="156"/>
      <c r="T250" s="156"/>
      <c r="U250" s="156"/>
      <c r="V250" s="156"/>
      <c r="W250" s="156"/>
      <c r="X250" s="156"/>
      <c r="Y250" s="156"/>
    </row>
    <row r="251" ht="15.75" customHeight="1">
      <c r="A251" s="156"/>
      <c r="B251" s="156"/>
      <c r="C251" s="156"/>
      <c r="D251" s="156"/>
      <c r="E251" s="365"/>
      <c r="F251" s="365"/>
      <c r="G251" s="364"/>
      <c r="H251" s="364"/>
      <c r="I251" s="364"/>
      <c r="J251" s="364"/>
      <c r="K251" s="364"/>
      <c r="L251" s="364"/>
      <c r="M251" s="364"/>
      <c r="N251" s="364"/>
      <c r="O251" s="364"/>
      <c r="P251" s="365"/>
      <c r="Q251" s="156"/>
      <c r="R251" s="366"/>
      <c r="S251" s="156"/>
      <c r="T251" s="156"/>
      <c r="U251" s="156"/>
      <c r="V251" s="156"/>
      <c r="W251" s="156"/>
      <c r="X251" s="156"/>
      <c r="Y251" s="156"/>
    </row>
    <row r="252" ht="15.75" customHeight="1">
      <c r="A252" s="156"/>
      <c r="B252" s="156"/>
      <c r="C252" s="156"/>
      <c r="D252" s="156"/>
      <c r="E252" s="365"/>
      <c r="F252" s="365"/>
      <c r="G252" s="364"/>
      <c r="H252" s="364"/>
      <c r="I252" s="364"/>
      <c r="J252" s="364"/>
      <c r="K252" s="364"/>
      <c r="L252" s="364"/>
      <c r="M252" s="364"/>
      <c r="N252" s="364"/>
      <c r="O252" s="364"/>
      <c r="P252" s="365"/>
      <c r="Q252" s="156"/>
      <c r="R252" s="366"/>
      <c r="S252" s="156"/>
      <c r="T252" s="156"/>
      <c r="U252" s="156"/>
      <c r="V252" s="156"/>
      <c r="W252" s="156"/>
      <c r="X252" s="156"/>
      <c r="Y252" s="156"/>
    </row>
    <row r="253" ht="15.75" customHeight="1">
      <c r="A253" s="156"/>
      <c r="B253" s="156"/>
      <c r="C253" s="156"/>
      <c r="D253" s="156"/>
      <c r="E253" s="365"/>
      <c r="F253" s="365"/>
      <c r="G253" s="364"/>
      <c r="H253" s="364"/>
      <c r="I253" s="364"/>
      <c r="J253" s="364"/>
      <c r="K253" s="364"/>
      <c r="L253" s="364"/>
      <c r="M253" s="364"/>
      <c r="N253" s="364"/>
      <c r="O253" s="364"/>
      <c r="P253" s="365"/>
      <c r="Q253" s="156"/>
      <c r="R253" s="366"/>
      <c r="S253" s="156"/>
      <c r="T253" s="156"/>
      <c r="U253" s="156"/>
      <c r="V253" s="156"/>
      <c r="W253" s="156"/>
      <c r="X253" s="156"/>
      <c r="Y253" s="156"/>
    </row>
    <row r="254" ht="15.75" customHeight="1">
      <c r="A254" s="156"/>
      <c r="B254" s="156"/>
      <c r="C254" s="156"/>
      <c r="D254" s="156"/>
      <c r="E254" s="365"/>
      <c r="F254" s="365"/>
      <c r="G254" s="364"/>
      <c r="H254" s="364"/>
      <c r="I254" s="364"/>
      <c r="J254" s="364"/>
      <c r="K254" s="364"/>
      <c r="L254" s="364"/>
      <c r="M254" s="364"/>
      <c r="N254" s="364"/>
      <c r="O254" s="364"/>
      <c r="P254" s="365"/>
      <c r="Q254" s="156"/>
      <c r="R254" s="366"/>
      <c r="S254" s="156"/>
      <c r="T254" s="156"/>
      <c r="U254" s="156"/>
      <c r="V254" s="156"/>
      <c r="W254" s="156"/>
      <c r="X254" s="156"/>
      <c r="Y254" s="156"/>
    </row>
    <row r="255" ht="15.75" customHeight="1">
      <c r="A255" s="156"/>
      <c r="B255" s="156"/>
      <c r="C255" s="156"/>
      <c r="D255" s="156"/>
      <c r="E255" s="365"/>
      <c r="F255" s="365"/>
      <c r="G255" s="364"/>
      <c r="H255" s="364"/>
      <c r="I255" s="364"/>
      <c r="J255" s="364"/>
      <c r="K255" s="364"/>
      <c r="L255" s="364"/>
      <c r="M255" s="364"/>
      <c r="N255" s="364"/>
      <c r="O255" s="364"/>
      <c r="P255" s="365"/>
      <c r="Q255" s="156"/>
      <c r="R255" s="366"/>
      <c r="S255" s="156"/>
      <c r="T255" s="156"/>
      <c r="U255" s="156"/>
      <c r="V255" s="156"/>
      <c r="W255" s="156"/>
      <c r="X255" s="156"/>
      <c r="Y255" s="156"/>
    </row>
    <row r="256" ht="15.75" customHeight="1">
      <c r="A256" s="156"/>
      <c r="B256" s="156"/>
      <c r="C256" s="156"/>
      <c r="D256" s="156"/>
      <c r="E256" s="365"/>
      <c r="F256" s="365"/>
      <c r="G256" s="364"/>
      <c r="H256" s="364"/>
      <c r="I256" s="364"/>
      <c r="J256" s="364"/>
      <c r="K256" s="364"/>
      <c r="L256" s="364"/>
      <c r="M256" s="364"/>
      <c r="N256" s="364"/>
      <c r="O256" s="364"/>
      <c r="P256" s="365"/>
      <c r="Q256" s="156"/>
      <c r="R256" s="366"/>
      <c r="S256" s="156"/>
      <c r="T256" s="156"/>
      <c r="U256" s="156"/>
      <c r="V256" s="156"/>
      <c r="W256" s="156"/>
      <c r="X256" s="156"/>
      <c r="Y256" s="156"/>
    </row>
    <row r="257" ht="15.75" customHeight="1">
      <c r="A257" s="156"/>
      <c r="B257" s="156"/>
      <c r="C257" s="156"/>
      <c r="D257" s="156"/>
      <c r="E257" s="365"/>
      <c r="F257" s="365"/>
      <c r="G257" s="364"/>
      <c r="H257" s="364"/>
      <c r="I257" s="364"/>
      <c r="J257" s="364"/>
      <c r="K257" s="364"/>
      <c r="L257" s="364"/>
      <c r="M257" s="364"/>
      <c r="N257" s="364"/>
      <c r="O257" s="364"/>
      <c r="P257" s="365"/>
      <c r="Q257" s="156"/>
      <c r="R257" s="366"/>
      <c r="S257" s="156"/>
      <c r="T257" s="156"/>
      <c r="U257" s="156"/>
      <c r="V257" s="156"/>
      <c r="W257" s="156"/>
      <c r="X257" s="156"/>
      <c r="Y257" s="156"/>
    </row>
    <row r="258" ht="15.75" customHeight="1">
      <c r="A258" s="156"/>
      <c r="B258" s="156"/>
      <c r="C258" s="156"/>
      <c r="D258" s="156"/>
      <c r="E258" s="365"/>
      <c r="F258" s="365"/>
      <c r="G258" s="364"/>
      <c r="H258" s="364"/>
      <c r="I258" s="364"/>
      <c r="J258" s="364"/>
      <c r="K258" s="364"/>
      <c r="L258" s="364"/>
      <c r="M258" s="364"/>
      <c r="N258" s="364"/>
      <c r="O258" s="364"/>
      <c r="P258" s="365"/>
      <c r="Q258" s="156"/>
      <c r="R258" s="366"/>
      <c r="S258" s="156"/>
      <c r="T258" s="156"/>
      <c r="U258" s="156"/>
      <c r="V258" s="156"/>
      <c r="W258" s="156"/>
      <c r="X258" s="156"/>
      <c r="Y258" s="156"/>
    </row>
    <row r="259" ht="15.75" customHeight="1">
      <c r="A259" s="156"/>
      <c r="B259" s="156"/>
      <c r="C259" s="156"/>
      <c r="D259" s="156"/>
      <c r="E259" s="365"/>
      <c r="F259" s="365"/>
      <c r="G259" s="364"/>
      <c r="H259" s="364"/>
      <c r="I259" s="364"/>
      <c r="J259" s="364"/>
      <c r="K259" s="364"/>
      <c r="L259" s="364"/>
      <c r="M259" s="364"/>
      <c r="N259" s="364"/>
      <c r="O259" s="364"/>
      <c r="P259" s="365"/>
      <c r="Q259" s="156"/>
      <c r="R259" s="366"/>
      <c r="S259" s="156"/>
      <c r="T259" s="156"/>
      <c r="U259" s="156"/>
      <c r="V259" s="156"/>
      <c r="W259" s="156"/>
      <c r="X259" s="156"/>
      <c r="Y259" s="156"/>
    </row>
    <row r="260" ht="15.75" customHeight="1">
      <c r="A260" s="156"/>
      <c r="B260" s="156"/>
      <c r="C260" s="156"/>
      <c r="D260" s="156"/>
      <c r="E260" s="365"/>
      <c r="F260" s="365"/>
      <c r="G260" s="364"/>
      <c r="H260" s="364"/>
      <c r="I260" s="364"/>
      <c r="J260" s="364"/>
      <c r="K260" s="364"/>
      <c r="L260" s="364"/>
      <c r="M260" s="364"/>
      <c r="N260" s="364"/>
      <c r="O260" s="364"/>
      <c r="P260" s="365"/>
      <c r="Q260" s="156"/>
      <c r="R260" s="366"/>
      <c r="S260" s="156"/>
      <c r="T260" s="156"/>
      <c r="U260" s="156"/>
      <c r="V260" s="156"/>
      <c r="W260" s="156"/>
      <c r="X260" s="156"/>
      <c r="Y260" s="156"/>
    </row>
    <row r="261" ht="15.75" customHeight="1">
      <c r="A261" s="156"/>
      <c r="B261" s="156"/>
      <c r="C261" s="156"/>
      <c r="D261" s="156"/>
      <c r="E261" s="365"/>
      <c r="F261" s="365"/>
      <c r="G261" s="364"/>
      <c r="H261" s="364"/>
      <c r="I261" s="364"/>
      <c r="J261" s="364"/>
      <c r="K261" s="364"/>
      <c r="L261" s="364"/>
      <c r="M261" s="364"/>
      <c r="N261" s="364"/>
      <c r="O261" s="364"/>
      <c r="P261" s="365"/>
      <c r="Q261" s="156"/>
      <c r="R261" s="366"/>
      <c r="S261" s="156"/>
      <c r="T261" s="156"/>
      <c r="U261" s="156"/>
      <c r="V261" s="156"/>
      <c r="W261" s="156"/>
      <c r="X261" s="156"/>
      <c r="Y261" s="156"/>
    </row>
    <row r="262" ht="15.75" customHeight="1">
      <c r="A262" s="156"/>
      <c r="B262" s="156"/>
      <c r="C262" s="156"/>
      <c r="D262" s="156"/>
      <c r="E262" s="365"/>
      <c r="F262" s="365"/>
      <c r="G262" s="364"/>
      <c r="H262" s="364"/>
      <c r="I262" s="364"/>
      <c r="J262" s="364"/>
      <c r="K262" s="364"/>
      <c r="L262" s="364"/>
      <c r="M262" s="364"/>
      <c r="N262" s="364"/>
      <c r="O262" s="364"/>
      <c r="P262" s="365"/>
      <c r="Q262" s="156"/>
      <c r="R262" s="366"/>
      <c r="S262" s="156"/>
      <c r="T262" s="156"/>
      <c r="U262" s="156"/>
      <c r="V262" s="156"/>
      <c r="W262" s="156"/>
      <c r="X262" s="156"/>
      <c r="Y262" s="156"/>
    </row>
    <row r="263" ht="15.75" customHeight="1">
      <c r="A263" s="156"/>
      <c r="B263" s="156"/>
      <c r="C263" s="156"/>
      <c r="D263" s="156"/>
      <c r="E263" s="365"/>
      <c r="F263" s="365"/>
      <c r="G263" s="364"/>
      <c r="H263" s="364"/>
      <c r="I263" s="364"/>
      <c r="J263" s="364"/>
      <c r="K263" s="364"/>
      <c r="L263" s="364"/>
      <c r="M263" s="364"/>
      <c r="N263" s="364"/>
      <c r="O263" s="364"/>
      <c r="P263" s="365"/>
      <c r="Q263" s="156"/>
      <c r="R263" s="366"/>
      <c r="S263" s="156"/>
      <c r="T263" s="156"/>
      <c r="U263" s="156"/>
      <c r="V263" s="156"/>
      <c r="W263" s="156"/>
      <c r="X263" s="156"/>
      <c r="Y263" s="156"/>
    </row>
    <row r="264" ht="15.75" customHeight="1">
      <c r="A264" s="156"/>
      <c r="B264" s="156"/>
      <c r="C264" s="156"/>
      <c r="D264" s="156"/>
      <c r="E264" s="365"/>
      <c r="F264" s="365"/>
      <c r="G264" s="364"/>
      <c r="H264" s="364"/>
      <c r="I264" s="364"/>
      <c r="J264" s="364"/>
      <c r="K264" s="364"/>
      <c r="L264" s="364"/>
      <c r="M264" s="364"/>
      <c r="N264" s="364"/>
      <c r="O264" s="364"/>
      <c r="P264" s="365"/>
      <c r="Q264" s="156"/>
      <c r="R264" s="366"/>
      <c r="S264" s="156"/>
      <c r="T264" s="156"/>
      <c r="U264" s="156"/>
      <c r="V264" s="156"/>
      <c r="W264" s="156"/>
      <c r="X264" s="156"/>
      <c r="Y264" s="156"/>
    </row>
    <row r="265" ht="15.75" customHeight="1">
      <c r="A265" s="156"/>
      <c r="B265" s="156"/>
      <c r="C265" s="156"/>
      <c r="D265" s="156"/>
      <c r="E265" s="365"/>
      <c r="F265" s="365"/>
      <c r="G265" s="364"/>
      <c r="H265" s="364"/>
      <c r="I265" s="364"/>
      <c r="J265" s="364"/>
      <c r="K265" s="364"/>
      <c r="L265" s="364"/>
      <c r="M265" s="364"/>
      <c r="N265" s="364"/>
      <c r="O265" s="364"/>
      <c r="P265" s="365"/>
      <c r="Q265" s="156"/>
      <c r="R265" s="366"/>
      <c r="S265" s="156"/>
      <c r="T265" s="156"/>
      <c r="U265" s="156"/>
      <c r="V265" s="156"/>
      <c r="W265" s="156"/>
      <c r="X265" s="156"/>
      <c r="Y265" s="156"/>
    </row>
    <row r="266" ht="15.75" customHeight="1">
      <c r="A266" s="156"/>
      <c r="B266" s="156"/>
      <c r="C266" s="156"/>
      <c r="D266" s="156"/>
      <c r="E266" s="365"/>
      <c r="F266" s="365"/>
      <c r="G266" s="364"/>
      <c r="H266" s="364"/>
      <c r="I266" s="364"/>
      <c r="J266" s="364"/>
      <c r="K266" s="364"/>
      <c r="L266" s="364"/>
      <c r="M266" s="364"/>
      <c r="N266" s="364"/>
      <c r="O266" s="364"/>
      <c r="P266" s="365"/>
      <c r="Q266" s="156"/>
      <c r="R266" s="366"/>
      <c r="S266" s="156"/>
      <c r="T266" s="156"/>
      <c r="U266" s="156"/>
      <c r="V266" s="156"/>
      <c r="W266" s="156"/>
      <c r="X266" s="156"/>
      <c r="Y266" s="156"/>
    </row>
    <row r="267" ht="15.75" customHeight="1">
      <c r="A267" s="156"/>
      <c r="B267" s="156"/>
      <c r="C267" s="156"/>
      <c r="D267" s="156"/>
      <c r="E267" s="365"/>
      <c r="F267" s="365"/>
      <c r="G267" s="364"/>
      <c r="H267" s="364"/>
      <c r="I267" s="364"/>
      <c r="J267" s="364"/>
      <c r="K267" s="364"/>
      <c r="L267" s="364"/>
      <c r="M267" s="364"/>
      <c r="N267" s="364"/>
      <c r="O267" s="364"/>
      <c r="P267" s="365"/>
      <c r="Q267" s="156"/>
      <c r="R267" s="366"/>
      <c r="S267" s="156"/>
      <c r="T267" s="156"/>
      <c r="U267" s="156"/>
      <c r="V267" s="156"/>
      <c r="W267" s="156"/>
      <c r="X267" s="156"/>
      <c r="Y267" s="156"/>
    </row>
    <row r="268" ht="15.75" customHeight="1">
      <c r="A268" s="156"/>
      <c r="B268" s="156"/>
      <c r="C268" s="156"/>
      <c r="D268" s="156"/>
      <c r="E268" s="365"/>
      <c r="F268" s="365"/>
      <c r="G268" s="364"/>
      <c r="H268" s="364"/>
      <c r="I268" s="364"/>
      <c r="J268" s="364"/>
      <c r="K268" s="364"/>
      <c r="L268" s="364"/>
      <c r="M268" s="364"/>
      <c r="N268" s="364"/>
      <c r="O268" s="364"/>
      <c r="P268" s="365"/>
      <c r="Q268" s="156"/>
      <c r="R268" s="366"/>
      <c r="S268" s="156"/>
      <c r="T268" s="156"/>
      <c r="U268" s="156"/>
      <c r="V268" s="156"/>
      <c r="W268" s="156"/>
      <c r="X268" s="156"/>
      <c r="Y268" s="156"/>
    </row>
    <row r="269" ht="15.75" customHeight="1">
      <c r="A269" s="156"/>
      <c r="B269" s="156"/>
      <c r="C269" s="156"/>
      <c r="D269" s="156"/>
      <c r="E269" s="365"/>
      <c r="F269" s="365"/>
      <c r="G269" s="364"/>
      <c r="H269" s="364"/>
      <c r="I269" s="364"/>
      <c r="J269" s="364"/>
      <c r="K269" s="364"/>
      <c r="L269" s="364"/>
      <c r="M269" s="364"/>
      <c r="N269" s="364"/>
      <c r="O269" s="364"/>
      <c r="P269" s="365"/>
      <c r="Q269" s="156"/>
      <c r="R269" s="366"/>
      <c r="S269" s="156"/>
      <c r="T269" s="156"/>
      <c r="U269" s="156"/>
      <c r="V269" s="156"/>
      <c r="W269" s="156"/>
      <c r="X269" s="156"/>
      <c r="Y269" s="156"/>
    </row>
    <row r="270" ht="15.75" customHeight="1">
      <c r="A270" s="156"/>
      <c r="B270" s="156"/>
      <c r="C270" s="156"/>
      <c r="D270" s="156"/>
      <c r="E270" s="365"/>
      <c r="F270" s="365"/>
      <c r="G270" s="364"/>
      <c r="H270" s="364"/>
      <c r="I270" s="364"/>
      <c r="J270" s="364"/>
      <c r="K270" s="364"/>
      <c r="L270" s="364"/>
      <c r="M270" s="364"/>
      <c r="N270" s="364"/>
      <c r="O270" s="364"/>
      <c r="P270" s="365"/>
      <c r="Q270" s="156"/>
      <c r="R270" s="366"/>
      <c r="S270" s="156"/>
      <c r="T270" s="156"/>
      <c r="U270" s="156"/>
      <c r="V270" s="156"/>
      <c r="W270" s="156"/>
      <c r="X270" s="156"/>
      <c r="Y270" s="156"/>
    </row>
    <row r="271" ht="15.75" customHeight="1">
      <c r="A271" s="156"/>
      <c r="B271" s="156"/>
      <c r="C271" s="156"/>
      <c r="D271" s="156"/>
      <c r="E271" s="365"/>
      <c r="F271" s="365"/>
      <c r="G271" s="364"/>
      <c r="H271" s="364"/>
      <c r="I271" s="364"/>
      <c r="J271" s="364"/>
      <c r="K271" s="364"/>
      <c r="L271" s="364"/>
      <c r="M271" s="364"/>
      <c r="N271" s="364"/>
      <c r="O271" s="364"/>
      <c r="P271" s="365"/>
      <c r="Q271" s="156"/>
      <c r="R271" s="366"/>
      <c r="S271" s="156"/>
      <c r="T271" s="156"/>
      <c r="U271" s="156"/>
      <c r="V271" s="156"/>
      <c r="W271" s="156"/>
      <c r="X271" s="156"/>
      <c r="Y271" s="156"/>
    </row>
    <row r="272" ht="15.75" customHeight="1">
      <c r="A272" s="156"/>
      <c r="B272" s="156"/>
      <c r="C272" s="156"/>
      <c r="D272" s="156"/>
      <c r="E272" s="365"/>
      <c r="F272" s="365"/>
      <c r="G272" s="364"/>
      <c r="H272" s="364"/>
      <c r="I272" s="364"/>
      <c r="J272" s="364"/>
      <c r="K272" s="364"/>
      <c r="L272" s="364"/>
      <c r="M272" s="364"/>
      <c r="N272" s="364"/>
      <c r="O272" s="364"/>
      <c r="P272" s="365"/>
      <c r="Q272" s="156"/>
      <c r="R272" s="366"/>
      <c r="S272" s="156"/>
      <c r="T272" s="156"/>
      <c r="U272" s="156"/>
      <c r="V272" s="156"/>
      <c r="W272" s="156"/>
      <c r="X272" s="156"/>
      <c r="Y272" s="156"/>
    </row>
    <row r="273" ht="15.75" customHeight="1">
      <c r="A273" s="156"/>
      <c r="B273" s="156"/>
      <c r="C273" s="156"/>
      <c r="D273" s="156"/>
      <c r="E273" s="365"/>
      <c r="F273" s="365"/>
      <c r="G273" s="364"/>
      <c r="H273" s="364"/>
      <c r="I273" s="364"/>
      <c r="J273" s="364"/>
      <c r="K273" s="364"/>
      <c r="L273" s="364"/>
      <c r="M273" s="364"/>
      <c r="N273" s="364"/>
      <c r="O273" s="364"/>
      <c r="P273" s="365"/>
      <c r="Q273" s="156"/>
      <c r="R273" s="366"/>
      <c r="S273" s="156"/>
      <c r="T273" s="156"/>
      <c r="U273" s="156"/>
      <c r="V273" s="156"/>
      <c r="W273" s="156"/>
      <c r="X273" s="156"/>
      <c r="Y273" s="156"/>
    </row>
    <row r="274" ht="15.75" customHeight="1">
      <c r="A274" s="156"/>
      <c r="B274" s="156"/>
      <c r="C274" s="156"/>
      <c r="D274" s="156"/>
      <c r="E274" s="365"/>
      <c r="F274" s="365"/>
      <c r="G274" s="364"/>
      <c r="H274" s="364"/>
      <c r="I274" s="364"/>
      <c r="J274" s="364"/>
      <c r="K274" s="364"/>
      <c r="L274" s="364"/>
      <c r="M274" s="364"/>
      <c r="N274" s="364"/>
      <c r="O274" s="364"/>
      <c r="P274" s="365"/>
      <c r="Q274" s="156"/>
      <c r="R274" s="366"/>
      <c r="S274" s="156"/>
      <c r="T274" s="156"/>
      <c r="U274" s="156"/>
      <c r="V274" s="156"/>
      <c r="W274" s="156"/>
      <c r="X274" s="156"/>
      <c r="Y274" s="156"/>
    </row>
    <row r="275" ht="15.75" customHeight="1">
      <c r="A275" s="156"/>
      <c r="B275" s="156"/>
      <c r="C275" s="156"/>
      <c r="D275" s="156"/>
      <c r="E275" s="365"/>
      <c r="F275" s="365"/>
      <c r="G275" s="364"/>
      <c r="H275" s="364"/>
      <c r="I275" s="364"/>
      <c r="J275" s="364"/>
      <c r="K275" s="364"/>
      <c r="L275" s="364"/>
      <c r="M275" s="364"/>
      <c r="N275" s="364"/>
      <c r="O275" s="364"/>
      <c r="P275" s="365"/>
      <c r="Q275" s="156"/>
      <c r="R275" s="366"/>
      <c r="S275" s="156"/>
      <c r="T275" s="156"/>
      <c r="U275" s="156"/>
      <c r="V275" s="156"/>
      <c r="W275" s="156"/>
      <c r="X275" s="156"/>
      <c r="Y275" s="156"/>
    </row>
    <row r="276" ht="15.75" customHeight="1">
      <c r="A276" s="156"/>
      <c r="B276" s="156"/>
      <c r="C276" s="156"/>
      <c r="D276" s="156"/>
      <c r="E276" s="365"/>
      <c r="F276" s="365"/>
      <c r="G276" s="364"/>
      <c r="H276" s="364"/>
      <c r="I276" s="364"/>
      <c r="J276" s="364"/>
      <c r="K276" s="364"/>
      <c r="L276" s="364"/>
      <c r="M276" s="364"/>
      <c r="N276" s="364"/>
      <c r="O276" s="364"/>
      <c r="P276" s="365"/>
      <c r="Q276" s="156"/>
      <c r="R276" s="366"/>
      <c r="S276" s="156"/>
      <c r="T276" s="156"/>
      <c r="U276" s="156"/>
      <c r="V276" s="156"/>
      <c r="W276" s="156"/>
      <c r="X276" s="156"/>
      <c r="Y276" s="156"/>
    </row>
    <row r="277" ht="15.75" customHeight="1">
      <c r="A277" s="156"/>
      <c r="B277" s="156"/>
      <c r="C277" s="156"/>
      <c r="D277" s="156"/>
      <c r="E277" s="365"/>
      <c r="F277" s="365"/>
      <c r="G277" s="364"/>
      <c r="H277" s="364"/>
      <c r="I277" s="364"/>
      <c r="J277" s="364"/>
      <c r="K277" s="364"/>
      <c r="L277" s="364"/>
      <c r="M277" s="364"/>
      <c r="N277" s="364"/>
      <c r="O277" s="364"/>
      <c r="P277" s="365"/>
      <c r="Q277" s="156"/>
      <c r="R277" s="366"/>
      <c r="S277" s="156"/>
      <c r="T277" s="156"/>
      <c r="U277" s="156"/>
      <c r="V277" s="156"/>
      <c r="W277" s="156"/>
      <c r="X277" s="156"/>
      <c r="Y277" s="156"/>
    </row>
    <row r="278" ht="15.75" customHeight="1">
      <c r="A278" s="156"/>
      <c r="B278" s="156"/>
      <c r="C278" s="156"/>
      <c r="D278" s="156"/>
      <c r="E278" s="365"/>
      <c r="F278" s="365"/>
      <c r="G278" s="364"/>
      <c r="H278" s="364"/>
      <c r="I278" s="364"/>
      <c r="J278" s="364"/>
      <c r="K278" s="364"/>
      <c r="L278" s="364"/>
      <c r="M278" s="364"/>
      <c r="N278" s="364"/>
      <c r="O278" s="364"/>
      <c r="P278" s="365"/>
      <c r="Q278" s="156"/>
      <c r="R278" s="366"/>
      <c r="S278" s="156"/>
      <c r="T278" s="156"/>
      <c r="U278" s="156"/>
      <c r="V278" s="156"/>
      <c r="W278" s="156"/>
      <c r="X278" s="156"/>
      <c r="Y278" s="156"/>
    </row>
    <row r="279" ht="15.75" customHeight="1">
      <c r="A279" s="156"/>
      <c r="B279" s="156"/>
      <c r="C279" s="156"/>
      <c r="D279" s="156"/>
      <c r="E279" s="365"/>
      <c r="F279" s="365"/>
      <c r="G279" s="364"/>
      <c r="H279" s="364"/>
      <c r="I279" s="364"/>
      <c r="J279" s="364"/>
      <c r="K279" s="364"/>
      <c r="L279" s="364"/>
      <c r="M279" s="364"/>
      <c r="N279" s="364"/>
      <c r="O279" s="364"/>
      <c r="P279" s="365"/>
      <c r="Q279" s="156"/>
      <c r="R279" s="366"/>
      <c r="S279" s="156"/>
      <c r="T279" s="156"/>
      <c r="U279" s="156"/>
      <c r="V279" s="156"/>
      <c r="W279" s="156"/>
      <c r="X279" s="156"/>
      <c r="Y279" s="156"/>
    </row>
    <row r="280" ht="15.75" customHeight="1">
      <c r="A280" s="156"/>
      <c r="B280" s="156"/>
      <c r="C280" s="156"/>
      <c r="D280" s="156"/>
      <c r="E280" s="365"/>
      <c r="F280" s="365"/>
      <c r="G280" s="364"/>
      <c r="H280" s="364"/>
      <c r="I280" s="364"/>
      <c r="J280" s="364"/>
      <c r="K280" s="364"/>
      <c r="L280" s="364"/>
      <c r="M280" s="364"/>
      <c r="N280" s="364"/>
      <c r="O280" s="364"/>
      <c r="P280" s="365"/>
      <c r="Q280" s="156"/>
      <c r="R280" s="366"/>
      <c r="S280" s="156"/>
      <c r="T280" s="156"/>
      <c r="U280" s="156"/>
      <c r="V280" s="156"/>
      <c r="W280" s="156"/>
      <c r="X280" s="156"/>
      <c r="Y280" s="156"/>
    </row>
    <row r="281" ht="15.75" customHeight="1">
      <c r="A281" s="156"/>
      <c r="B281" s="156"/>
      <c r="C281" s="156"/>
      <c r="D281" s="156"/>
      <c r="E281" s="365"/>
      <c r="F281" s="365"/>
      <c r="G281" s="364"/>
      <c r="H281" s="364"/>
      <c r="I281" s="364"/>
      <c r="J281" s="364"/>
      <c r="K281" s="364"/>
      <c r="L281" s="364"/>
      <c r="M281" s="364"/>
      <c r="N281" s="364"/>
      <c r="O281" s="364"/>
      <c r="P281" s="365"/>
      <c r="Q281" s="156"/>
      <c r="R281" s="366"/>
      <c r="S281" s="156"/>
      <c r="T281" s="156"/>
      <c r="U281" s="156"/>
      <c r="V281" s="156"/>
      <c r="W281" s="156"/>
      <c r="X281" s="156"/>
      <c r="Y281" s="156"/>
    </row>
    <row r="282" ht="15.75" customHeight="1">
      <c r="A282" s="156"/>
      <c r="B282" s="156"/>
      <c r="C282" s="156"/>
      <c r="D282" s="156"/>
      <c r="E282" s="365"/>
      <c r="F282" s="365"/>
      <c r="G282" s="364"/>
      <c r="H282" s="364"/>
      <c r="I282" s="364"/>
      <c r="J282" s="364"/>
      <c r="K282" s="364"/>
      <c r="L282" s="364"/>
      <c r="M282" s="364"/>
      <c r="N282" s="364"/>
      <c r="O282" s="364"/>
      <c r="P282" s="365"/>
      <c r="Q282" s="156"/>
      <c r="R282" s="366"/>
      <c r="S282" s="156"/>
      <c r="T282" s="156"/>
      <c r="U282" s="156"/>
      <c r="V282" s="156"/>
      <c r="W282" s="156"/>
      <c r="X282" s="156"/>
      <c r="Y282" s="156"/>
    </row>
    <row r="283" ht="15.75" customHeight="1">
      <c r="A283" s="156"/>
      <c r="B283" s="156"/>
      <c r="C283" s="156"/>
      <c r="D283" s="156"/>
      <c r="E283" s="365"/>
      <c r="F283" s="365"/>
      <c r="G283" s="364"/>
      <c r="H283" s="364"/>
      <c r="I283" s="364"/>
      <c r="J283" s="364"/>
      <c r="K283" s="364"/>
      <c r="L283" s="364"/>
      <c r="M283" s="364"/>
      <c r="N283" s="364"/>
      <c r="O283" s="364"/>
      <c r="P283" s="365"/>
      <c r="Q283" s="156"/>
      <c r="R283" s="366"/>
      <c r="S283" s="156"/>
      <c r="T283" s="156"/>
      <c r="U283" s="156"/>
      <c r="V283" s="156"/>
      <c r="W283" s="156"/>
      <c r="X283" s="156"/>
      <c r="Y283" s="156"/>
    </row>
    <row r="284" ht="15.75" customHeight="1">
      <c r="A284" s="156"/>
      <c r="B284" s="156"/>
      <c r="C284" s="156"/>
      <c r="D284" s="156"/>
      <c r="E284" s="365"/>
      <c r="F284" s="365"/>
      <c r="G284" s="364"/>
      <c r="H284" s="364"/>
      <c r="I284" s="364"/>
      <c r="J284" s="364"/>
      <c r="K284" s="364"/>
      <c r="L284" s="364"/>
      <c r="M284" s="364"/>
      <c r="N284" s="364"/>
      <c r="O284" s="364"/>
      <c r="P284" s="365"/>
      <c r="Q284" s="156"/>
      <c r="R284" s="366"/>
      <c r="S284" s="156"/>
      <c r="T284" s="156"/>
      <c r="U284" s="156"/>
      <c r="V284" s="156"/>
      <c r="W284" s="156"/>
      <c r="X284" s="156"/>
      <c r="Y284" s="156"/>
    </row>
    <row r="285" ht="15.75" customHeight="1">
      <c r="A285" s="156"/>
      <c r="B285" s="156"/>
      <c r="C285" s="156"/>
      <c r="D285" s="156"/>
      <c r="E285" s="365"/>
      <c r="F285" s="365"/>
      <c r="G285" s="364"/>
      <c r="H285" s="364"/>
      <c r="I285" s="364"/>
      <c r="J285" s="364"/>
      <c r="K285" s="364"/>
      <c r="L285" s="364"/>
      <c r="M285" s="364"/>
      <c r="N285" s="364"/>
      <c r="O285" s="364"/>
      <c r="P285" s="365"/>
      <c r="Q285" s="156"/>
      <c r="R285" s="366"/>
      <c r="S285" s="156"/>
      <c r="T285" s="156"/>
      <c r="U285" s="156"/>
      <c r="V285" s="156"/>
      <c r="W285" s="156"/>
      <c r="X285" s="156"/>
      <c r="Y285" s="156"/>
    </row>
    <row r="286" ht="15.75" customHeight="1">
      <c r="A286" s="156"/>
      <c r="B286" s="156"/>
      <c r="C286" s="156"/>
      <c r="D286" s="156"/>
      <c r="E286" s="365"/>
      <c r="F286" s="365"/>
      <c r="G286" s="364"/>
      <c r="H286" s="364"/>
      <c r="I286" s="364"/>
      <c r="J286" s="364"/>
      <c r="K286" s="364"/>
      <c r="L286" s="364"/>
      <c r="M286" s="364"/>
      <c r="N286" s="364"/>
      <c r="O286" s="364"/>
      <c r="P286" s="365"/>
      <c r="Q286" s="156"/>
      <c r="R286" s="366"/>
      <c r="S286" s="156"/>
      <c r="T286" s="156"/>
      <c r="U286" s="156"/>
      <c r="V286" s="156"/>
      <c r="W286" s="156"/>
      <c r="X286" s="156"/>
      <c r="Y286" s="156"/>
    </row>
    <row r="287" ht="15.75" customHeight="1">
      <c r="A287" s="156"/>
      <c r="B287" s="156"/>
      <c r="C287" s="156"/>
      <c r="D287" s="156"/>
      <c r="E287" s="365"/>
      <c r="F287" s="365"/>
      <c r="G287" s="364"/>
      <c r="H287" s="364"/>
      <c r="I287" s="364"/>
      <c r="J287" s="364"/>
      <c r="K287" s="364"/>
      <c r="L287" s="364"/>
      <c r="M287" s="364"/>
      <c r="N287" s="364"/>
      <c r="O287" s="364"/>
      <c r="P287" s="365"/>
      <c r="Q287" s="156"/>
      <c r="R287" s="366"/>
      <c r="S287" s="156"/>
      <c r="T287" s="156"/>
      <c r="U287" s="156"/>
      <c r="V287" s="156"/>
      <c r="W287" s="156"/>
      <c r="X287" s="156"/>
      <c r="Y287" s="156"/>
    </row>
    <row r="288" ht="15.75" customHeight="1">
      <c r="A288" s="156"/>
      <c r="B288" s="156"/>
      <c r="C288" s="156"/>
      <c r="D288" s="156"/>
      <c r="E288" s="365"/>
      <c r="F288" s="365"/>
      <c r="G288" s="364"/>
      <c r="H288" s="364"/>
      <c r="I288" s="364"/>
      <c r="J288" s="364"/>
      <c r="K288" s="364"/>
      <c r="L288" s="364"/>
      <c r="M288" s="364"/>
      <c r="N288" s="364"/>
      <c r="O288" s="364"/>
      <c r="P288" s="365"/>
      <c r="Q288" s="156"/>
      <c r="R288" s="366"/>
      <c r="S288" s="156"/>
      <c r="T288" s="156"/>
      <c r="U288" s="156"/>
      <c r="V288" s="156"/>
      <c r="W288" s="156"/>
      <c r="X288" s="156"/>
      <c r="Y288" s="156"/>
    </row>
    <row r="289" ht="15.75" customHeight="1">
      <c r="A289" s="156"/>
      <c r="B289" s="156"/>
      <c r="C289" s="156"/>
      <c r="D289" s="156"/>
      <c r="E289" s="365"/>
      <c r="F289" s="365"/>
      <c r="G289" s="364"/>
      <c r="H289" s="364"/>
      <c r="I289" s="364"/>
      <c r="J289" s="364"/>
      <c r="K289" s="364"/>
      <c r="L289" s="364"/>
      <c r="M289" s="364"/>
      <c r="N289" s="364"/>
      <c r="O289" s="364"/>
      <c r="P289" s="365"/>
      <c r="Q289" s="156"/>
      <c r="R289" s="366"/>
      <c r="S289" s="156"/>
      <c r="T289" s="156"/>
      <c r="U289" s="156"/>
      <c r="V289" s="156"/>
      <c r="W289" s="156"/>
      <c r="X289" s="156"/>
      <c r="Y289" s="156"/>
    </row>
    <row r="290" ht="15.75" customHeight="1">
      <c r="A290" s="156"/>
      <c r="B290" s="156"/>
      <c r="C290" s="156"/>
      <c r="D290" s="156"/>
      <c r="E290" s="365"/>
      <c r="F290" s="365"/>
      <c r="G290" s="364"/>
      <c r="H290" s="364"/>
      <c r="I290" s="364"/>
      <c r="J290" s="364"/>
      <c r="K290" s="364"/>
      <c r="L290" s="364"/>
      <c r="M290" s="364"/>
      <c r="N290" s="364"/>
      <c r="O290" s="364"/>
      <c r="P290" s="365"/>
      <c r="Q290" s="156"/>
      <c r="R290" s="366"/>
      <c r="S290" s="156"/>
      <c r="T290" s="156"/>
      <c r="U290" s="156"/>
      <c r="V290" s="156"/>
      <c r="W290" s="156"/>
      <c r="X290" s="156"/>
      <c r="Y290" s="156"/>
    </row>
    <row r="291" ht="15.75" customHeight="1">
      <c r="A291" s="156"/>
      <c r="B291" s="156"/>
      <c r="C291" s="156"/>
      <c r="D291" s="156"/>
      <c r="E291" s="365"/>
      <c r="F291" s="365"/>
      <c r="G291" s="364"/>
      <c r="H291" s="364"/>
      <c r="I291" s="364"/>
      <c r="J291" s="364"/>
      <c r="K291" s="364"/>
      <c r="L291" s="364"/>
      <c r="M291" s="364"/>
      <c r="N291" s="364"/>
      <c r="O291" s="364"/>
      <c r="P291" s="365"/>
      <c r="Q291" s="156"/>
      <c r="R291" s="366"/>
      <c r="S291" s="156"/>
      <c r="T291" s="156"/>
      <c r="U291" s="156"/>
      <c r="V291" s="156"/>
      <c r="W291" s="156"/>
      <c r="X291" s="156"/>
      <c r="Y291" s="156"/>
    </row>
    <row r="292" ht="15.75" customHeight="1">
      <c r="A292" s="156"/>
      <c r="B292" s="156"/>
      <c r="C292" s="156"/>
      <c r="D292" s="156"/>
      <c r="E292" s="365"/>
      <c r="F292" s="365"/>
      <c r="G292" s="364"/>
      <c r="H292" s="364"/>
      <c r="I292" s="364"/>
      <c r="J292" s="364"/>
      <c r="K292" s="364"/>
      <c r="L292" s="364"/>
      <c r="M292" s="364"/>
      <c r="N292" s="364"/>
      <c r="O292" s="364"/>
      <c r="P292" s="365"/>
      <c r="Q292" s="156"/>
      <c r="R292" s="366"/>
      <c r="S292" s="156"/>
      <c r="T292" s="156"/>
      <c r="U292" s="156"/>
      <c r="V292" s="156"/>
      <c r="W292" s="156"/>
      <c r="X292" s="156"/>
      <c r="Y292" s="156"/>
    </row>
    <row r="293" ht="15.75" customHeight="1">
      <c r="A293" s="156"/>
      <c r="B293" s="156"/>
      <c r="C293" s="156"/>
      <c r="D293" s="156"/>
      <c r="E293" s="365"/>
      <c r="F293" s="365"/>
      <c r="G293" s="364"/>
      <c r="H293" s="364"/>
      <c r="I293" s="364"/>
      <c r="J293" s="364"/>
      <c r="K293" s="364"/>
      <c r="L293" s="364"/>
      <c r="M293" s="364"/>
      <c r="N293" s="364"/>
      <c r="O293" s="364"/>
      <c r="P293" s="365"/>
      <c r="Q293" s="156"/>
      <c r="R293" s="366"/>
      <c r="S293" s="156"/>
      <c r="T293" s="156"/>
      <c r="U293" s="156"/>
      <c r="V293" s="156"/>
      <c r="W293" s="156"/>
      <c r="X293" s="156"/>
      <c r="Y293" s="156"/>
    </row>
    <row r="294" ht="15.75" customHeight="1">
      <c r="A294" s="156"/>
      <c r="B294" s="156"/>
      <c r="C294" s="156"/>
      <c r="D294" s="156"/>
      <c r="E294" s="365"/>
      <c r="F294" s="365"/>
      <c r="G294" s="364"/>
      <c r="H294" s="364"/>
      <c r="I294" s="364"/>
      <c r="J294" s="364"/>
      <c r="K294" s="364"/>
      <c r="L294" s="364"/>
      <c r="M294" s="364"/>
      <c r="N294" s="364"/>
      <c r="O294" s="364"/>
      <c r="P294" s="365"/>
      <c r="Q294" s="156"/>
      <c r="R294" s="366"/>
      <c r="S294" s="156"/>
      <c r="T294" s="156"/>
      <c r="U294" s="156"/>
      <c r="V294" s="156"/>
      <c r="W294" s="156"/>
      <c r="X294" s="156"/>
      <c r="Y294" s="156"/>
    </row>
    <row r="295" ht="15.75" customHeight="1">
      <c r="A295" s="156"/>
      <c r="B295" s="156"/>
      <c r="C295" s="156"/>
      <c r="D295" s="156"/>
      <c r="E295" s="365"/>
      <c r="F295" s="365"/>
      <c r="G295" s="364"/>
      <c r="H295" s="364"/>
      <c r="I295" s="364"/>
      <c r="J295" s="364"/>
      <c r="K295" s="364"/>
      <c r="L295" s="364"/>
      <c r="M295" s="364"/>
      <c r="N295" s="364"/>
      <c r="O295" s="364"/>
      <c r="P295" s="365"/>
      <c r="Q295" s="156"/>
      <c r="R295" s="366"/>
      <c r="S295" s="156"/>
      <c r="T295" s="156"/>
      <c r="U295" s="156"/>
      <c r="V295" s="156"/>
      <c r="W295" s="156"/>
      <c r="X295" s="156"/>
      <c r="Y295" s="156"/>
    </row>
    <row r="296" ht="15.75" customHeight="1">
      <c r="A296" s="156"/>
      <c r="B296" s="156"/>
      <c r="C296" s="156"/>
      <c r="D296" s="156"/>
      <c r="E296" s="365"/>
      <c r="F296" s="365"/>
      <c r="G296" s="364"/>
      <c r="H296" s="364"/>
      <c r="I296" s="364"/>
      <c r="J296" s="364"/>
      <c r="K296" s="364"/>
      <c r="L296" s="364"/>
      <c r="M296" s="364"/>
      <c r="N296" s="364"/>
      <c r="O296" s="364"/>
      <c r="P296" s="365"/>
      <c r="Q296" s="156"/>
      <c r="R296" s="366"/>
      <c r="S296" s="156"/>
      <c r="T296" s="156"/>
      <c r="U296" s="156"/>
      <c r="V296" s="156"/>
      <c r="W296" s="156"/>
      <c r="X296" s="156"/>
      <c r="Y296" s="156"/>
    </row>
    <row r="297" ht="15.75" customHeight="1">
      <c r="A297" s="156"/>
      <c r="B297" s="156"/>
      <c r="C297" s="156"/>
      <c r="D297" s="156"/>
      <c r="E297" s="365"/>
      <c r="F297" s="365"/>
      <c r="G297" s="364"/>
      <c r="H297" s="364"/>
      <c r="I297" s="364"/>
      <c r="J297" s="364"/>
      <c r="K297" s="364"/>
      <c r="L297" s="364"/>
      <c r="M297" s="364"/>
      <c r="N297" s="364"/>
      <c r="O297" s="364"/>
      <c r="P297" s="365"/>
      <c r="Q297" s="156"/>
      <c r="R297" s="366"/>
      <c r="S297" s="156"/>
      <c r="T297" s="156"/>
      <c r="U297" s="156"/>
      <c r="V297" s="156"/>
      <c r="W297" s="156"/>
      <c r="X297" s="156"/>
      <c r="Y297" s="156"/>
    </row>
    <row r="298" ht="15.75" customHeight="1">
      <c r="A298" s="156"/>
      <c r="B298" s="156"/>
      <c r="C298" s="156"/>
      <c r="D298" s="156"/>
      <c r="E298" s="365"/>
      <c r="F298" s="365"/>
      <c r="G298" s="364"/>
      <c r="H298" s="364"/>
      <c r="I298" s="364"/>
      <c r="J298" s="364"/>
      <c r="K298" s="364"/>
      <c r="L298" s="364"/>
      <c r="M298" s="364"/>
      <c r="N298" s="364"/>
      <c r="O298" s="364"/>
      <c r="P298" s="365"/>
      <c r="Q298" s="156"/>
      <c r="R298" s="366"/>
      <c r="S298" s="156"/>
      <c r="T298" s="156"/>
      <c r="U298" s="156"/>
      <c r="V298" s="156"/>
      <c r="W298" s="156"/>
      <c r="X298" s="156"/>
      <c r="Y298" s="156"/>
    </row>
    <row r="299" ht="15.75" customHeight="1">
      <c r="A299" s="156"/>
      <c r="B299" s="156"/>
      <c r="C299" s="156"/>
      <c r="D299" s="156"/>
      <c r="E299" s="365"/>
      <c r="F299" s="365"/>
      <c r="G299" s="364"/>
      <c r="H299" s="364"/>
      <c r="I299" s="364"/>
      <c r="J299" s="364"/>
      <c r="K299" s="364"/>
      <c r="L299" s="364"/>
      <c r="M299" s="364"/>
      <c r="N299" s="364"/>
      <c r="O299" s="364"/>
      <c r="P299" s="365"/>
      <c r="Q299" s="156"/>
      <c r="R299" s="366"/>
      <c r="S299" s="156"/>
      <c r="T299" s="156"/>
      <c r="U299" s="156"/>
      <c r="V299" s="156"/>
      <c r="W299" s="156"/>
      <c r="X299" s="156"/>
      <c r="Y299" s="156"/>
    </row>
    <row r="300" ht="15.75" customHeight="1">
      <c r="A300" s="156"/>
      <c r="B300" s="156"/>
      <c r="C300" s="156"/>
      <c r="D300" s="156"/>
      <c r="E300" s="365"/>
      <c r="F300" s="365"/>
      <c r="G300" s="364"/>
      <c r="H300" s="364"/>
      <c r="I300" s="364"/>
      <c r="J300" s="364"/>
      <c r="K300" s="364"/>
      <c r="L300" s="364"/>
      <c r="M300" s="364"/>
      <c r="N300" s="364"/>
      <c r="O300" s="364"/>
      <c r="P300" s="365"/>
      <c r="Q300" s="156"/>
      <c r="R300" s="366"/>
      <c r="S300" s="156"/>
      <c r="T300" s="156"/>
      <c r="U300" s="156"/>
      <c r="V300" s="156"/>
      <c r="W300" s="156"/>
      <c r="X300" s="156"/>
      <c r="Y300" s="156"/>
    </row>
    <row r="301" ht="15.75" customHeight="1">
      <c r="A301" s="156"/>
      <c r="B301" s="156"/>
      <c r="C301" s="156"/>
      <c r="D301" s="156"/>
      <c r="E301" s="365"/>
      <c r="F301" s="365"/>
      <c r="G301" s="364"/>
      <c r="H301" s="364"/>
      <c r="I301" s="364"/>
      <c r="J301" s="364"/>
      <c r="K301" s="364"/>
      <c r="L301" s="364"/>
      <c r="M301" s="364"/>
      <c r="N301" s="364"/>
      <c r="O301" s="364"/>
      <c r="P301" s="365"/>
      <c r="Q301" s="156"/>
      <c r="R301" s="366"/>
      <c r="S301" s="156"/>
      <c r="T301" s="156"/>
      <c r="U301" s="156"/>
      <c r="V301" s="156"/>
      <c r="W301" s="156"/>
      <c r="X301" s="156"/>
      <c r="Y301" s="156"/>
    </row>
    <row r="302" ht="15.75" customHeight="1">
      <c r="A302" s="156"/>
      <c r="B302" s="156"/>
      <c r="C302" s="156"/>
      <c r="D302" s="156"/>
      <c r="E302" s="365"/>
      <c r="F302" s="365"/>
      <c r="G302" s="364"/>
      <c r="H302" s="364"/>
      <c r="I302" s="364"/>
      <c r="J302" s="364"/>
      <c r="K302" s="364"/>
      <c r="L302" s="364"/>
      <c r="M302" s="364"/>
      <c r="N302" s="364"/>
      <c r="O302" s="364"/>
      <c r="P302" s="365"/>
      <c r="Q302" s="156"/>
      <c r="R302" s="366"/>
      <c r="S302" s="156"/>
      <c r="T302" s="156"/>
      <c r="U302" s="156"/>
      <c r="V302" s="156"/>
      <c r="W302" s="156"/>
      <c r="X302" s="156"/>
      <c r="Y302" s="156"/>
    </row>
    <row r="303" ht="15.75" customHeight="1">
      <c r="A303" s="156"/>
      <c r="B303" s="156"/>
      <c r="C303" s="156"/>
      <c r="D303" s="156"/>
      <c r="E303" s="365"/>
      <c r="F303" s="365"/>
      <c r="G303" s="364"/>
      <c r="H303" s="364"/>
      <c r="I303" s="364"/>
      <c r="J303" s="364"/>
      <c r="K303" s="364"/>
      <c r="L303" s="364"/>
      <c r="M303" s="364"/>
      <c r="N303" s="364"/>
      <c r="O303" s="364"/>
      <c r="P303" s="365"/>
      <c r="Q303" s="156"/>
      <c r="R303" s="366"/>
      <c r="S303" s="156"/>
      <c r="T303" s="156"/>
      <c r="U303" s="156"/>
      <c r="V303" s="156"/>
      <c r="W303" s="156"/>
      <c r="X303" s="156"/>
      <c r="Y303" s="156"/>
    </row>
    <row r="304" ht="15.75" customHeight="1">
      <c r="A304" s="156"/>
      <c r="B304" s="156"/>
      <c r="C304" s="156"/>
      <c r="D304" s="156"/>
      <c r="E304" s="365"/>
      <c r="F304" s="365"/>
      <c r="G304" s="364"/>
      <c r="H304" s="364"/>
      <c r="I304" s="364"/>
      <c r="J304" s="364"/>
      <c r="K304" s="364"/>
      <c r="L304" s="364"/>
      <c r="M304" s="364"/>
      <c r="N304" s="364"/>
      <c r="O304" s="364"/>
      <c r="P304" s="365"/>
      <c r="Q304" s="156"/>
      <c r="R304" s="366"/>
      <c r="S304" s="156"/>
      <c r="T304" s="156"/>
      <c r="U304" s="156"/>
      <c r="V304" s="156"/>
      <c r="W304" s="156"/>
      <c r="X304" s="156"/>
      <c r="Y304" s="156"/>
    </row>
    <row r="305" ht="15.75" customHeight="1">
      <c r="A305" s="156"/>
      <c r="B305" s="156"/>
      <c r="C305" s="156"/>
      <c r="D305" s="156"/>
      <c r="E305" s="365"/>
      <c r="F305" s="365"/>
      <c r="G305" s="364"/>
      <c r="H305" s="364"/>
      <c r="I305" s="364"/>
      <c r="J305" s="364"/>
      <c r="K305" s="364"/>
      <c r="L305" s="364"/>
      <c r="M305" s="364"/>
      <c r="N305" s="364"/>
      <c r="O305" s="364"/>
      <c r="P305" s="365"/>
      <c r="Q305" s="156"/>
      <c r="R305" s="366"/>
      <c r="S305" s="156"/>
      <c r="T305" s="156"/>
      <c r="U305" s="156"/>
      <c r="V305" s="156"/>
      <c r="W305" s="156"/>
      <c r="X305" s="156"/>
      <c r="Y305" s="156"/>
    </row>
    <row r="306" ht="15.75" customHeight="1">
      <c r="A306" s="156"/>
      <c r="B306" s="156"/>
      <c r="C306" s="156"/>
      <c r="D306" s="156"/>
      <c r="E306" s="365"/>
      <c r="F306" s="365"/>
      <c r="G306" s="364"/>
      <c r="H306" s="364"/>
      <c r="I306" s="364"/>
      <c r="J306" s="364"/>
      <c r="K306" s="364"/>
      <c r="L306" s="364"/>
      <c r="M306" s="364"/>
      <c r="N306" s="364"/>
      <c r="O306" s="364"/>
      <c r="P306" s="365"/>
      <c r="Q306" s="156"/>
      <c r="R306" s="366"/>
      <c r="S306" s="156"/>
      <c r="T306" s="156"/>
      <c r="U306" s="156"/>
      <c r="V306" s="156"/>
      <c r="W306" s="156"/>
      <c r="X306" s="156"/>
      <c r="Y306" s="156"/>
    </row>
    <row r="307" ht="15.75" customHeight="1">
      <c r="A307" s="156"/>
      <c r="B307" s="156"/>
      <c r="C307" s="156"/>
      <c r="D307" s="156"/>
      <c r="E307" s="365"/>
      <c r="F307" s="365"/>
      <c r="G307" s="364"/>
      <c r="H307" s="364"/>
      <c r="I307" s="364"/>
      <c r="J307" s="364"/>
      <c r="K307" s="364"/>
      <c r="L307" s="364"/>
      <c r="M307" s="364"/>
      <c r="N307" s="364"/>
      <c r="O307" s="364"/>
      <c r="P307" s="365"/>
      <c r="Q307" s="156"/>
      <c r="R307" s="366"/>
      <c r="S307" s="156"/>
      <c r="T307" s="156"/>
      <c r="U307" s="156"/>
      <c r="V307" s="156"/>
      <c r="W307" s="156"/>
      <c r="X307" s="156"/>
      <c r="Y307" s="156"/>
    </row>
    <row r="308" ht="15.75" customHeight="1">
      <c r="A308" s="156"/>
      <c r="B308" s="156"/>
      <c r="C308" s="156"/>
      <c r="D308" s="156"/>
      <c r="E308" s="365"/>
      <c r="F308" s="365"/>
      <c r="G308" s="364"/>
      <c r="H308" s="364"/>
      <c r="I308" s="364"/>
      <c r="J308" s="364"/>
      <c r="K308" s="364"/>
      <c r="L308" s="364"/>
      <c r="M308" s="364"/>
      <c r="N308" s="364"/>
      <c r="O308" s="364"/>
      <c r="P308" s="365"/>
      <c r="Q308" s="156"/>
      <c r="R308" s="366"/>
      <c r="S308" s="156"/>
      <c r="T308" s="156"/>
      <c r="U308" s="156"/>
      <c r="V308" s="156"/>
      <c r="W308" s="156"/>
      <c r="X308" s="156"/>
      <c r="Y308" s="156"/>
    </row>
    <row r="309" ht="15.75" customHeight="1">
      <c r="A309" s="156"/>
      <c r="B309" s="156"/>
      <c r="C309" s="156"/>
      <c r="D309" s="156"/>
      <c r="E309" s="365"/>
      <c r="F309" s="365"/>
      <c r="G309" s="364"/>
      <c r="H309" s="364"/>
      <c r="I309" s="364"/>
      <c r="J309" s="364"/>
      <c r="K309" s="364"/>
      <c r="L309" s="364"/>
      <c r="M309" s="364"/>
      <c r="N309" s="364"/>
      <c r="O309" s="364"/>
      <c r="P309" s="365"/>
      <c r="Q309" s="156"/>
      <c r="R309" s="366"/>
      <c r="S309" s="156"/>
      <c r="T309" s="156"/>
      <c r="U309" s="156"/>
      <c r="V309" s="156"/>
      <c r="W309" s="156"/>
      <c r="X309" s="156"/>
      <c r="Y309" s="156"/>
    </row>
    <row r="310" ht="15.75" customHeight="1">
      <c r="A310" s="156"/>
      <c r="B310" s="156"/>
      <c r="C310" s="156"/>
      <c r="D310" s="156"/>
      <c r="E310" s="365"/>
      <c r="F310" s="365"/>
      <c r="G310" s="364"/>
      <c r="H310" s="364"/>
      <c r="I310" s="364"/>
      <c r="J310" s="364"/>
      <c r="K310" s="364"/>
      <c r="L310" s="364"/>
      <c r="M310" s="364"/>
      <c r="N310" s="364"/>
      <c r="O310" s="364"/>
      <c r="P310" s="365"/>
      <c r="Q310" s="156"/>
      <c r="R310" s="366"/>
      <c r="S310" s="156"/>
      <c r="T310" s="156"/>
      <c r="U310" s="156"/>
      <c r="V310" s="156"/>
      <c r="W310" s="156"/>
      <c r="X310" s="156"/>
      <c r="Y310" s="156"/>
    </row>
    <row r="311" ht="15.75" customHeight="1">
      <c r="A311" s="156"/>
      <c r="B311" s="156"/>
      <c r="C311" s="156"/>
      <c r="D311" s="156"/>
      <c r="E311" s="365"/>
      <c r="F311" s="365"/>
      <c r="G311" s="364"/>
      <c r="H311" s="364"/>
      <c r="I311" s="364"/>
      <c r="J311" s="364"/>
      <c r="K311" s="364"/>
      <c r="L311" s="364"/>
      <c r="M311" s="364"/>
      <c r="N311" s="364"/>
      <c r="O311" s="364"/>
      <c r="P311" s="365"/>
      <c r="Q311" s="156"/>
      <c r="R311" s="366"/>
      <c r="S311" s="156"/>
      <c r="T311" s="156"/>
      <c r="U311" s="156"/>
      <c r="V311" s="156"/>
      <c r="W311" s="156"/>
      <c r="X311" s="156"/>
      <c r="Y311" s="156"/>
    </row>
    <row r="312" ht="15.75" customHeight="1">
      <c r="A312" s="156"/>
      <c r="B312" s="156"/>
      <c r="C312" s="156"/>
      <c r="D312" s="156"/>
      <c r="E312" s="365"/>
      <c r="F312" s="365"/>
      <c r="G312" s="364"/>
      <c r="H312" s="364"/>
      <c r="I312" s="364"/>
      <c r="J312" s="364"/>
      <c r="K312" s="364"/>
      <c r="L312" s="364"/>
      <c r="M312" s="364"/>
      <c r="N312" s="364"/>
      <c r="O312" s="364"/>
      <c r="P312" s="365"/>
      <c r="Q312" s="156"/>
      <c r="R312" s="366"/>
      <c r="S312" s="156"/>
      <c r="T312" s="156"/>
      <c r="U312" s="156"/>
      <c r="V312" s="156"/>
      <c r="W312" s="156"/>
      <c r="X312" s="156"/>
      <c r="Y312" s="156"/>
    </row>
    <row r="313" ht="15.75" customHeight="1">
      <c r="A313" s="156"/>
      <c r="B313" s="156"/>
      <c r="C313" s="156"/>
      <c r="D313" s="156"/>
      <c r="E313" s="365"/>
      <c r="F313" s="365"/>
      <c r="G313" s="364"/>
      <c r="H313" s="364"/>
      <c r="I313" s="364"/>
      <c r="J313" s="364"/>
      <c r="K313" s="364"/>
      <c r="L313" s="364"/>
      <c r="M313" s="364"/>
      <c r="N313" s="364"/>
      <c r="O313" s="364"/>
      <c r="P313" s="365"/>
      <c r="Q313" s="156"/>
      <c r="R313" s="366"/>
      <c r="S313" s="156"/>
      <c r="T313" s="156"/>
      <c r="U313" s="156"/>
      <c r="V313" s="156"/>
      <c r="W313" s="156"/>
      <c r="X313" s="156"/>
      <c r="Y313" s="156"/>
    </row>
    <row r="314" ht="15.75" customHeight="1">
      <c r="A314" s="156"/>
      <c r="B314" s="156"/>
      <c r="C314" s="156"/>
      <c r="D314" s="156"/>
      <c r="E314" s="365"/>
      <c r="F314" s="365"/>
      <c r="G314" s="364"/>
      <c r="H314" s="364"/>
      <c r="I314" s="364"/>
      <c r="J314" s="364"/>
      <c r="K314" s="364"/>
      <c r="L314" s="364"/>
      <c r="M314" s="364"/>
      <c r="N314" s="364"/>
      <c r="O314" s="364"/>
      <c r="P314" s="365"/>
      <c r="Q314" s="156"/>
      <c r="R314" s="366"/>
      <c r="S314" s="156"/>
      <c r="T314" s="156"/>
      <c r="U314" s="156"/>
      <c r="V314" s="156"/>
      <c r="W314" s="156"/>
      <c r="X314" s="156"/>
      <c r="Y314" s="156"/>
    </row>
    <row r="315" ht="15.75" customHeight="1">
      <c r="A315" s="156"/>
      <c r="B315" s="156"/>
      <c r="C315" s="156"/>
      <c r="D315" s="156"/>
      <c r="E315" s="365"/>
      <c r="F315" s="365"/>
      <c r="G315" s="364"/>
      <c r="H315" s="364"/>
      <c r="I315" s="364"/>
      <c r="J315" s="364"/>
      <c r="K315" s="364"/>
      <c r="L315" s="364"/>
      <c r="M315" s="364"/>
      <c r="N315" s="364"/>
      <c r="O315" s="364"/>
      <c r="P315" s="365"/>
      <c r="Q315" s="156"/>
      <c r="R315" s="366"/>
      <c r="S315" s="156"/>
      <c r="T315" s="156"/>
      <c r="U315" s="156"/>
      <c r="V315" s="156"/>
      <c r="W315" s="156"/>
      <c r="X315" s="156"/>
      <c r="Y315" s="156"/>
    </row>
    <row r="316" ht="15.75" customHeight="1">
      <c r="A316" s="156"/>
      <c r="B316" s="156"/>
      <c r="C316" s="156"/>
      <c r="D316" s="156"/>
      <c r="E316" s="365"/>
      <c r="F316" s="365"/>
      <c r="G316" s="364"/>
      <c r="H316" s="364"/>
      <c r="I316" s="364"/>
      <c r="J316" s="364"/>
      <c r="K316" s="364"/>
      <c r="L316" s="364"/>
      <c r="M316" s="364"/>
      <c r="N316" s="364"/>
      <c r="O316" s="364"/>
      <c r="P316" s="365"/>
      <c r="Q316" s="156"/>
      <c r="R316" s="366"/>
      <c r="S316" s="156"/>
      <c r="T316" s="156"/>
      <c r="U316" s="156"/>
      <c r="V316" s="156"/>
      <c r="W316" s="156"/>
      <c r="X316" s="156"/>
      <c r="Y316" s="156"/>
    </row>
    <row r="317" ht="15.75" customHeight="1">
      <c r="A317" s="156"/>
      <c r="B317" s="156"/>
      <c r="C317" s="156"/>
      <c r="D317" s="156"/>
      <c r="E317" s="365"/>
      <c r="F317" s="365"/>
      <c r="G317" s="364"/>
      <c r="H317" s="364"/>
      <c r="I317" s="364"/>
      <c r="J317" s="364"/>
      <c r="K317" s="364"/>
      <c r="L317" s="364"/>
      <c r="M317" s="364"/>
      <c r="N317" s="364"/>
      <c r="O317" s="364"/>
      <c r="P317" s="365"/>
      <c r="Q317" s="156"/>
      <c r="R317" s="366"/>
      <c r="S317" s="156"/>
      <c r="T317" s="156"/>
      <c r="U317" s="156"/>
      <c r="V317" s="156"/>
      <c r="W317" s="156"/>
      <c r="X317" s="156"/>
      <c r="Y317" s="156"/>
    </row>
    <row r="318" ht="15.75" customHeight="1">
      <c r="A318" s="156"/>
      <c r="B318" s="156"/>
      <c r="C318" s="156"/>
      <c r="D318" s="156"/>
      <c r="E318" s="365"/>
      <c r="F318" s="365"/>
      <c r="G318" s="364"/>
      <c r="H318" s="364"/>
      <c r="I318" s="364"/>
      <c r="J318" s="364"/>
      <c r="K318" s="364"/>
      <c r="L318" s="364"/>
      <c r="M318" s="364"/>
      <c r="N318" s="364"/>
      <c r="O318" s="364"/>
      <c r="P318" s="365"/>
      <c r="Q318" s="156"/>
      <c r="R318" s="366"/>
      <c r="S318" s="156"/>
      <c r="T318" s="156"/>
      <c r="U318" s="156"/>
      <c r="V318" s="156"/>
      <c r="W318" s="156"/>
      <c r="X318" s="156"/>
      <c r="Y318" s="156"/>
    </row>
    <row r="319" ht="15.75" customHeight="1">
      <c r="A319" s="156"/>
      <c r="B319" s="156"/>
      <c r="C319" s="156"/>
      <c r="D319" s="156"/>
      <c r="E319" s="365"/>
      <c r="F319" s="365"/>
      <c r="G319" s="364"/>
      <c r="H319" s="364"/>
      <c r="I319" s="364"/>
      <c r="J319" s="364"/>
      <c r="K319" s="364"/>
      <c r="L319" s="364"/>
      <c r="M319" s="364"/>
      <c r="N319" s="364"/>
      <c r="O319" s="364"/>
      <c r="P319" s="365"/>
      <c r="Q319" s="156"/>
      <c r="R319" s="366"/>
      <c r="S319" s="156"/>
      <c r="T319" s="156"/>
      <c r="U319" s="156"/>
      <c r="V319" s="156"/>
      <c r="W319" s="156"/>
      <c r="X319" s="156"/>
      <c r="Y319" s="156"/>
    </row>
    <row r="320" ht="15.75" customHeight="1">
      <c r="A320" s="156"/>
      <c r="B320" s="156"/>
      <c r="C320" s="156"/>
      <c r="D320" s="156"/>
      <c r="E320" s="365"/>
      <c r="F320" s="365"/>
      <c r="G320" s="364"/>
      <c r="H320" s="364"/>
      <c r="I320" s="364"/>
      <c r="J320" s="364"/>
      <c r="K320" s="364"/>
      <c r="L320" s="364"/>
      <c r="M320" s="364"/>
      <c r="N320" s="364"/>
      <c r="O320" s="364"/>
      <c r="P320" s="365"/>
      <c r="Q320" s="156"/>
      <c r="R320" s="366"/>
      <c r="S320" s="156"/>
      <c r="T320" s="156"/>
      <c r="U320" s="156"/>
      <c r="V320" s="156"/>
      <c r="W320" s="156"/>
      <c r="X320" s="156"/>
      <c r="Y320" s="156"/>
    </row>
    <row r="321" ht="15.75" customHeight="1">
      <c r="A321" s="156"/>
      <c r="B321" s="156"/>
      <c r="C321" s="156"/>
      <c r="D321" s="156"/>
      <c r="E321" s="365"/>
      <c r="F321" s="365"/>
      <c r="G321" s="364"/>
      <c r="H321" s="364"/>
      <c r="I321" s="364"/>
      <c r="J321" s="364"/>
      <c r="K321" s="364"/>
      <c r="L321" s="364"/>
      <c r="M321" s="364"/>
      <c r="N321" s="364"/>
      <c r="O321" s="364"/>
      <c r="P321" s="365"/>
      <c r="Q321" s="156"/>
      <c r="R321" s="366"/>
      <c r="S321" s="156"/>
      <c r="T321" s="156"/>
      <c r="U321" s="156"/>
      <c r="V321" s="156"/>
      <c r="W321" s="156"/>
      <c r="X321" s="156"/>
      <c r="Y321" s="156"/>
    </row>
    <row r="322" ht="15.75" customHeight="1">
      <c r="A322" s="156"/>
      <c r="B322" s="156"/>
      <c r="C322" s="156"/>
      <c r="D322" s="156"/>
      <c r="E322" s="365"/>
      <c r="F322" s="365"/>
      <c r="G322" s="364"/>
      <c r="H322" s="364"/>
      <c r="I322" s="364"/>
      <c r="J322" s="364"/>
      <c r="K322" s="364"/>
      <c r="L322" s="364"/>
      <c r="M322" s="364"/>
      <c r="N322" s="364"/>
      <c r="O322" s="364"/>
      <c r="P322" s="365"/>
      <c r="Q322" s="156"/>
      <c r="R322" s="366"/>
      <c r="S322" s="156"/>
      <c r="T322" s="156"/>
      <c r="U322" s="156"/>
      <c r="V322" s="156"/>
      <c r="W322" s="156"/>
      <c r="X322" s="156"/>
      <c r="Y322" s="156"/>
    </row>
    <row r="323" ht="15.75" customHeight="1">
      <c r="A323" s="156"/>
      <c r="B323" s="156"/>
      <c r="C323" s="156"/>
      <c r="D323" s="156"/>
      <c r="E323" s="365"/>
      <c r="F323" s="365"/>
      <c r="G323" s="364"/>
      <c r="H323" s="364"/>
      <c r="I323" s="364"/>
      <c r="J323" s="364"/>
      <c r="K323" s="364"/>
      <c r="L323" s="364"/>
      <c r="M323" s="364"/>
      <c r="N323" s="364"/>
      <c r="O323" s="364"/>
      <c r="P323" s="365"/>
      <c r="Q323" s="156"/>
      <c r="R323" s="366"/>
      <c r="S323" s="156"/>
      <c r="T323" s="156"/>
      <c r="U323" s="156"/>
      <c r="V323" s="156"/>
      <c r="W323" s="156"/>
      <c r="X323" s="156"/>
      <c r="Y323" s="156"/>
    </row>
    <row r="324" ht="15.75" customHeight="1">
      <c r="A324" s="156"/>
      <c r="B324" s="156"/>
      <c r="C324" s="156"/>
      <c r="D324" s="156"/>
      <c r="E324" s="365"/>
      <c r="F324" s="365"/>
      <c r="G324" s="364"/>
      <c r="H324" s="364"/>
      <c r="I324" s="364"/>
      <c r="J324" s="364"/>
      <c r="K324" s="364"/>
      <c r="L324" s="364"/>
      <c r="M324" s="364"/>
      <c r="N324" s="364"/>
      <c r="O324" s="364"/>
      <c r="P324" s="365"/>
      <c r="Q324" s="156"/>
      <c r="R324" s="366"/>
      <c r="S324" s="156"/>
      <c r="T324" s="156"/>
      <c r="U324" s="156"/>
      <c r="V324" s="156"/>
      <c r="W324" s="156"/>
      <c r="X324" s="156"/>
      <c r="Y324" s="156"/>
    </row>
    <row r="325" ht="15.75" customHeight="1">
      <c r="A325" s="156"/>
      <c r="B325" s="156"/>
      <c r="C325" s="156"/>
      <c r="D325" s="156"/>
      <c r="E325" s="365"/>
      <c r="F325" s="365"/>
      <c r="G325" s="364"/>
      <c r="H325" s="364"/>
      <c r="I325" s="364"/>
      <c r="J325" s="364"/>
      <c r="K325" s="364"/>
      <c r="L325" s="364"/>
      <c r="M325" s="364"/>
      <c r="N325" s="364"/>
      <c r="O325" s="364"/>
      <c r="P325" s="365"/>
      <c r="Q325" s="156"/>
      <c r="R325" s="366"/>
      <c r="S325" s="156"/>
      <c r="T325" s="156"/>
      <c r="U325" s="156"/>
      <c r="V325" s="156"/>
      <c r="W325" s="156"/>
      <c r="X325" s="156"/>
      <c r="Y325" s="156"/>
    </row>
    <row r="326" ht="15.75" customHeight="1">
      <c r="A326" s="156"/>
      <c r="B326" s="156"/>
      <c r="C326" s="156"/>
      <c r="D326" s="156"/>
      <c r="E326" s="365"/>
      <c r="F326" s="365"/>
      <c r="G326" s="364"/>
      <c r="H326" s="364"/>
      <c r="I326" s="364"/>
      <c r="J326" s="364"/>
      <c r="K326" s="364"/>
      <c r="L326" s="364"/>
      <c r="M326" s="364"/>
      <c r="N326" s="364"/>
      <c r="O326" s="364"/>
      <c r="P326" s="365"/>
      <c r="Q326" s="156"/>
      <c r="R326" s="366"/>
      <c r="S326" s="156"/>
      <c r="T326" s="156"/>
      <c r="U326" s="156"/>
      <c r="V326" s="156"/>
      <c r="W326" s="156"/>
      <c r="X326" s="156"/>
      <c r="Y326" s="156"/>
    </row>
    <row r="327" ht="15.75" customHeight="1">
      <c r="A327" s="156"/>
      <c r="B327" s="156"/>
      <c r="C327" s="156"/>
      <c r="D327" s="156"/>
      <c r="E327" s="365"/>
      <c r="F327" s="365"/>
      <c r="G327" s="364"/>
      <c r="H327" s="364"/>
      <c r="I327" s="364"/>
      <c r="J327" s="364"/>
      <c r="K327" s="364"/>
      <c r="L327" s="364"/>
      <c r="M327" s="364"/>
      <c r="N327" s="364"/>
      <c r="O327" s="364"/>
      <c r="P327" s="365"/>
      <c r="Q327" s="156"/>
      <c r="R327" s="366"/>
      <c r="S327" s="156"/>
      <c r="T327" s="156"/>
      <c r="U327" s="156"/>
      <c r="V327" s="156"/>
      <c r="W327" s="156"/>
      <c r="X327" s="156"/>
      <c r="Y327" s="156"/>
    </row>
    <row r="328" ht="15.75" customHeight="1">
      <c r="A328" s="156"/>
      <c r="B328" s="156"/>
      <c r="C328" s="156"/>
      <c r="D328" s="156"/>
      <c r="E328" s="365"/>
      <c r="F328" s="365"/>
      <c r="G328" s="364"/>
      <c r="H328" s="364"/>
      <c r="I328" s="364"/>
      <c r="J328" s="364"/>
      <c r="K328" s="364"/>
      <c r="L328" s="364"/>
      <c r="M328" s="364"/>
      <c r="N328" s="364"/>
      <c r="O328" s="364"/>
      <c r="P328" s="365"/>
      <c r="Q328" s="156"/>
      <c r="R328" s="366"/>
      <c r="S328" s="156"/>
      <c r="T328" s="156"/>
      <c r="U328" s="156"/>
      <c r="V328" s="156"/>
      <c r="W328" s="156"/>
      <c r="X328" s="156"/>
      <c r="Y328" s="156"/>
    </row>
    <row r="329" ht="15.75" customHeight="1">
      <c r="A329" s="156"/>
      <c r="B329" s="156"/>
      <c r="C329" s="156"/>
      <c r="D329" s="156"/>
      <c r="E329" s="365"/>
      <c r="F329" s="365"/>
      <c r="G329" s="364"/>
      <c r="H329" s="364"/>
      <c r="I329" s="364"/>
      <c r="J329" s="364"/>
      <c r="K329" s="364"/>
      <c r="L329" s="364"/>
      <c r="M329" s="364"/>
      <c r="N329" s="364"/>
      <c r="O329" s="364"/>
      <c r="P329" s="365"/>
      <c r="Q329" s="156"/>
      <c r="R329" s="366"/>
      <c r="S329" s="156"/>
      <c r="T329" s="156"/>
      <c r="U329" s="156"/>
      <c r="V329" s="156"/>
      <c r="W329" s="156"/>
      <c r="X329" s="156"/>
      <c r="Y329" s="156"/>
    </row>
    <row r="330" ht="15.75" customHeight="1">
      <c r="A330" s="156"/>
      <c r="B330" s="156"/>
      <c r="C330" s="156"/>
      <c r="D330" s="156"/>
      <c r="E330" s="365"/>
      <c r="F330" s="365"/>
      <c r="G330" s="364"/>
      <c r="H330" s="364"/>
      <c r="I330" s="364"/>
      <c r="J330" s="364"/>
      <c r="K330" s="364"/>
      <c r="L330" s="364"/>
      <c r="M330" s="364"/>
      <c r="N330" s="364"/>
      <c r="O330" s="364"/>
      <c r="P330" s="365"/>
      <c r="Q330" s="156"/>
      <c r="R330" s="366"/>
      <c r="S330" s="156"/>
      <c r="T330" s="156"/>
      <c r="U330" s="156"/>
      <c r="V330" s="156"/>
      <c r="W330" s="156"/>
      <c r="X330" s="156"/>
      <c r="Y330" s="156"/>
    </row>
    <row r="331" ht="15.75" customHeight="1">
      <c r="A331" s="156"/>
      <c r="B331" s="156"/>
      <c r="C331" s="156"/>
      <c r="D331" s="156"/>
      <c r="E331" s="365"/>
      <c r="F331" s="365"/>
      <c r="G331" s="364"/>
      <c r="H331" s="364"/>
      <c r="I331" s="364"/>
      <c r="J331" s="364"/>
      <c r="K331" s="364"/>
      <c r="L331" s="364"/>
      <c r="M331" s="364"/>
      <c r="N331" s="364"/>
      <c r="O331" s="364"/>
      <c r="P331" s="365"/>
      <c r="Q331" s="156"/>
      <c r="R331" s="366"/>
      <c r="S331" s="156"/>
      <c r="T331" s="156"/>
      <c r="U331" s="156"/>
      <c r="V331" s="156"/>
      <c r="W331" s="156"/>
      <c r="X331" s="156"/>
      <c r="Y331" s="156"/>
    </row>
    <row r="332" ht="15.75" customHeight="1">
      <c r="A332" s="156"/>
      <c r="B332" s="156"/>
      <c r="C332" s="156"/>
      <c r="D332" s="156"/>
      <c r="E332" s="365"/>
      <c r="F332" s="365"/>
      <c r="G332" s="364"/>
      <c r="H332" s="364"/>
      <c r="I332" s="364"/>
      <c r="J332" s="364"/>
      <c r="K332" s="364"/>
      <c r="L332" s="364"/>
      <c r="M332" s="364"/>
      <c r="N332" s="364"/>
      <c r="O332" s="364"/>
      <c r="P332" s="365"/>
      <c r="Q332" s="156"/>
      <c r="R332" s="366"/>
      <c r="S332" s="156"/>
      <c r="T332" s="156"/>
      <c r="U332" s="156"/>
      <c r="V332" s="156"/>
      <c r="W332" s="156"/>
      <c r="X332" s="156"/>
      <c r="Y332" s="156"/>
    </row>
    <row r="333" ht="15.75" customHeight="1">
      <c r="A333" s="156"/>
      <c r="B333" s="156"/>
      <c r="C333" s="156"/>
      <c r="D333" s="156"/>
      <c r="E333" s="365"/>
      <c r="F333" s="365"/>
      <c r="G333" s="364"/>
      <c r="H333" s="364"/>
      <c r="I333" s="364"/>
      <c r="J333" s="364"/>
      <c r="K333" s="364"/>
      <c r="L333" s="364"/>
      <c r="M333" s="364"/>
      <c r="N333" s="364"/>
      <c r="O333" s="364"/>
      <c r="P333" s="365"/>
      <c r="Q333" s="156"/>
      <c r="R333" s="366"/>
      <c r="S333" s="156"/>
      <c r="T333" s="156"/>
      <c r="U333" s="156"/>
      <c r="V333" s="156"/>
      <c r="W333" s="156"/>
      <c r="X333" s="156"/>
      <c r="Y333" s="156"/>
    </row>
    <row r="334" ht="15.75" customHeight="1">
      <c r="A334" s="156"/>
      <c r="B334" s="156"/>
      <c r="C334" s="156"/>
      <c r="D334" s="156"/>
      <c r="E334" s="365"/>
      <c r="F334" s="365"/>
      <c r="G334" s="364"/>
      <c r="H334" s="364"/>
      <c r="I334" s="364"/>
      <c r="J334" s="364"/>
      <c r="K334" s="364"/>
      <c r="L334" s="364"/>
      <c r="M334" s="364"/>
      <c r="N334" s="364"/>
      <c r="O334" s="364"/>
      <c r="P334" s="365"/>
      <c r="Q334" s="156"/>
      <c r="R334" s="366"/>
      <c r="S334" s="156"/>
      <c r="T334" s="156"/>
      <c r="U334" s="156"/>
      <c r="V334" s="156"/>
      <c r="W334" s="156"/>
      <c r="X334" s="156"/>
      <c r="Y334" s="156"/>
    </row>
    <row r="335" ht="15.75" customHeight="1">
      <c r="A335" s="156"/>
      <c r="B335" s="156"/>
      <c r="C335" s="156"/>
      <c r="D335" s="156"/>
      <c r="E335" s="365"/>
      <c r="F335" s="365"/>
      <c r="G335" s="364"/>
      <c r="H335" s="364"/>
      <c r="I335" s="364"/>
      <c r="J335" s="364"/>
      <c r="K335" s="364"/>
      <c r="L335" s="364"/>
      <c r="M335" s="364"/>
      <c r="N335" s="364"/>
      <c r="O335" s="364"/>
      <c r="P335" s="365"/>
      <c r="Q335" s="156"/>
      <c r="R335" s="366"/>
      <c r="S335" s="156"/>
      <c r="T335" s="156"/>
      <c r="U335" s="156"/>
      <c r="V335" s="156"/>
      <c r="W335" s="156"/>
      <c r="X335" s="156"/>
      <c r="Y335" s="156"/>
    </row>
    <row r="336" ht="15.75" customHeight="1">
      <c r="A336" s="156"/>
      <c r="B336" s="156"/>
      <c r="C336" s="156"/>
      <c r="D336" s="156"/>
      <c r="E336" s="365"/>
      <c r="F336" s="365"/>
      <c r="G336" s="364"/>
      <c r="H336" s="364"/>
      <c r="I336" s="364"/>
      <c r="J336" s="364"/>
      <c r="K336" s="364"/>
      <c r="L336" s="364"/>
      <c r="M336" s="364"/>
      <c r="N336" s="364"/>
      <c r="O336" s="364"/>
      <c r="P336" s="365"/>
      <c r="Q336" s="156"/>
      <c r="R336" s="366"/>
      <c r="S336" s="156"/>
      <c r="T336" s="156"/>
      <c r="U336" s="156"/>
      <c r="V336" s="156"/>
      <c r="W336" s="156"/>
      <c r="X336" s="156"/>
      <c r="Y336" s="156"/>
    </row>
    <row r="337" ht="15.75" customHeight="1">
      <c r="A337" s="156"/>
      <c r="B337" s="156"/>
      <c r="C337" s="156"/>
      <c r="D337" s="156"/>
      <c r="E337" s="365"/>
      <c r="F337" s="365"/>
      <c r="G337" s="364"/>
      <c r="H337" s="364"/>
      <c r="I337" s="364"/>
      <c r="J337" s="364"/>
      <c r="K337" s="364"/>
      <c r="L337" s="364"/>
      <c r="M337" s="364"/>
      <c r="N337" s="364"/>
      <c r="O337" s="364"/>
      <c r="P337" s="365"/>
      <c r="Q337" s="156"/>
      <c r="R337" s="366"/>
      <c r="S337" s="156"/>
      <c r="T337" s="156"/>
      <c r="U337" s="156"/>
      <c r="V337" s="156"/>
      <c r="W337" s="156"/>
      <c r="X337" s="156"/>
      <c r="Y337" s="156"/>
    </row>
    <row r="338" ht="15.75" customHeight="1">
      <c r="A338" s="156"/>
      <c r="B338" s="156"/>
      <c r="C338" s="156"/>
      <c r="D338" s="156"/>
      <c r="E338" s="365"/>
      <c r="F338" s="365"/>
      <c r="G338" s="364"/>
      <c r="H338" s="364"/>
      <c r="I338" s="364"/>
      <c r="J338" s="364"/>
      <c r="K338" s="364"/>
      <c r="L338" s="364"/>
      <c r="M338" s="364"/>
      <c r="N338" s="364"/>
      <c r="O338" s="364"/>
      <c r="P338" s="365"/>
      <c r="Q338" s="156"/>
      <c r="R338" s="366"/>
      <c r="S338" s="156"/>
      <c r="T338" s="156"/>
      <c r="U338" s="156"/>
      <c r="V338" s="156"/>
      <c r="W338" s="156"/>
      <c r="X338" s="156"/>
      <c r="Y338" s="156"/>
    </row>
    <row r="339" ht="15.75" customHeight="1">
      <c r="A339" s="156"/>
      <c r="B339" s="156"/>
      <c r="C339" s="156"/>
      <c r="D339" s="156"/>
      <c r="E339" s="365"/>
      <c r="F339" s="365"/>
      <c r="G339" s="364"/>
      <c r="H339" s="364"/>
      <c r="I339" s="364"/>
      <c r="J339" s="364"/>
      <c r="K339" s="364"/>
      <c r="L339" s="364"/>
      <c r="M339" s="364"/>
      <c r="N339" s="364"/>
      <c r="O339" s="364"/>
      <c r="P339" s="365"/>
      <c r="Q339" s="156"/>
      <c r="R339" s="366"/>
      <c r="S339" s="156"/>
      <c r="T339" s="156"/>
      <c r="U339" s="156"/>
      <c r="V339" s="156"/>
      <c r="W339" s="156"/>
      <c r="X339" s="156"/>
      <c r="Y339" s="156"/>
    </row>
    <row r="340" ht="15.75" customHeight="1">
      <c r="A340" s="156"/>
      <c r="B340" s="156"/>
      <c r="C340" s="156"/>
      <c r="D340" s="156"/>
      <c r="E340" s="365"/>
      <c r="F340" s="365"/>
      <c r="G340" s="364"/>
      <c r="H340" s="364"/>
      <c r="I340" s="364"/>
      <c r="J340" s="364"/>
      <c r="K340" s="364"/>
      <c r="L340" s="364"/>
      <c r="M340" s="364"/>
      <c r="N340" s="364"/>
      <c r="O340" s="364"/>
      <c r="P340" s="365"/>
      <c r="Q340" s="156"/>
      <c r="R340" s="366"/>
      <c r="S340" s="156"/>
      <c r="T340" s="156"/>
      <c r="U340" s="156"/>
      <c r="V340" s="156"/>
      <c r="W340" s="156"/>
      <c r="X340" s="156"/>
      <c r="Y340" s="156"/>
    </row>
    <row r="341" ht="15.75" customHeight="1">
      <c r="A341" s="156"/>
      <c r="B341" s="156"/>
      <c r="C341" s="156"/>
      <c r="D341" s="156"/>
      <c r="E341" s="365"/>
      <c r="F341" s="365"/>
      <c r="G341" s="364"/>
      <c r="H341" s="364"/>
      <c r="I341" s="364"/>
      <c r="J341" s="364"/>
      <c r="K341" s="364"/>
      <c r="L341" s="364"/>
      <c r="M341" s="364"/>
      <c r="N341" s="364"/>
      <c r="O341" s="364"/>
      <c r="P341" s="365"/>
      <c r="Q341" s="156"/>
      <c r="R341" s="366"/>
      <c r="S341" s="156"/>
      <c r="T341" s="156"/>
      <c r="U341" s="156"/>
      <c r="V341" s="156"/>
      <c r="W341" s="156"/>
      <c r="X341" s="156"/>
      <c r="Y341" s="156"/>
    </row>
    <row r="342" ht="15.75" customHeight="1">
      <c r="A342" s="156"/>
      <c r="B342" s="156"/>
      <c r="C342" s="156"/>
      <c r="D342" s="156"/>
      <c r="E342" s="365"/>
      <c r="F342" s="365"/>
      <c r="G342" s="364"/>
      <c r="H342" s="364"/>
      <c r="I342" s="364"/>
      <c r="J342" s="364"/>
      <c r="K342" s="364"/>
      <c r="L342" s="364"/>
      <c r="M342" s="364"/>
      <c r="N342" s="364"/>
      <c r="O342" s="364"/>
      <c r="P342" s="365"/>
      <c r="Q342" s="156"/>
      <c r="R342" s="366"/>
      <c r="S342" s="156"/>
      <c r="T342" s="156"/>
      <c r="U342" s="156"/>
      <c r="V342" s="156"/>
      <c r="W342" s="156"/>
      <c r="X342" s="156"/>
      <c r="Y342" s="156"/>
    </row>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8.13"/>
    <col customWidth="1" hidden="1" min="2" max="3" width="12.63"/>
    <col customWidth="1" min="4" max="4" width="11.5"/>
    <col customWidth="1" min="5" max="5" width="11.13"/>
    <col customWidth="1" min="6" max="6" width="9.5"/>
    <col customWidth="1" min="7" max="10" width="9.38"/>
    <col customWidth="1" min="11" max="11" width="10.25"/>
  </cols>
  <sheetData>
    <row r="1">
      <c r="A1" s="156"/>
      <c r="B1" s="156"/>
      <c r="C1" s="156"/>
      <c r="D1" s="424" t="s">
        <v>309</v>
      </c>
      <c r="E1" s="425" t="s">
        <v>310</v>
      </c>
      <c r="F1" s="156"/>
      <c r="G1" s="426"/>
      <c r="H1" s="427"/>
      <c r="I1" s="427"/>
      <c r="J1" s="427"/>
      <c r="K1" s="428"/>
      <c r="L1" s="426"/>
      <c r="M1" s="429"/>
      <c r="N1" s="429"/>
      <c r="O1" s="429"/>
      <c r="P1" s="430"/>
      <c r="Q1" s="156"/>
      <c r="R1" s="156"/>
      <c r="S1" s="431"/>
      <c r="T1" s="156"/>
      <c r="U1" s="431"/>
      <c r="V1" s="156"/>
      <c r="W1" s="431"/>
      <c r="X1" s="156"/>
      <c r="Y1" s="156"/>
      <c r="Z1" s="156"/>
    </row>
    <row r="2">
      <c r="A2" s="156"/>
      <c r="B2" s="156"/>
      <c r="C2" s="156"/>
      <c r="E2" s="432"/>
      <c r="F2" s="156"/>
      <c r="G2" s="433"/>
      <c r="K2" s="267"/>
      <c r="L2" s="434" t="s">
        <v>311</v>
      </c>
      <c r="P2" s="267"/>
      <c r="Q2" s="156"/>
      <c r="R2" s="156"/>
      <c r="S2" s="431"/>
      <c r="T2" s="156"/>
      <c r="U2" s="431"/>
      <c r="V2" s="156"/>
      <c r="W2" s="431"/>
      <c r="X2" s="156"/>
      <c r="Y2" s="156"/>
      <c r="Z2" s="156"/>
    </row>
    <row r="3">
      <c r="A3" s="435" t="s">
        <v>312</v>
      </c>
      <c r="B3" s="415"/>
      <c r="C3" s="156"/>
      <c r="D3" s="238"/>
      <c r="E3" s="436" t="s">
        <v>313</v>
      </c>
      <c r="F3" s="437" t="s">
        <v>314</v>
      </c>
      <c r="G3" s="438" t="s">
        <v>277</v>
      </c>
      <c r="H3" s="439" t="s">
        <v>315</v>
      </c>
      <c r="I3" s="440" t="s">
        <v>280</v>
      </c>
      <c r="J3" s="441" t="s">
        <v>281</v>
      </c>
      <c r="K3" s="442" t="s">
        <v>282</v>
      </c>
      <c r="L3" s="394" t="s">
        <v>277</v>
      </c>
      <c r="M3" s="394" t="s">
        <v>315</v>
      </c>
      <c r="N3" s="394" t="s">
        <v>280</v>
      </c>
      <c r="O3" s="394" t="s">
        <v>281</v>
      </c>
      <c r="P3" s="394" t="s">
        <v>282</v>
      </c>
      <c r="Q3" s="156"/>
      <c r="R3" s="443" t="s">
        <v>316</v>
      </c>
      <c r="T3" s="156"/>
      <c r="U3" s="156"/>
      <c r="V3" s="156"/>
      <c r="W3" s="156"/>
      <c r="X3" s="156"/>
      <c r="Y3" s="156"/>
      <c r="Z3" s="156"/>
    </row>
    <row r="4">
      <c r="A4" s="395" t="s">
        <v>317</v>
      </c>
      <c r="B4" s="395">
        <v>338.6666666666667</v>
      </c>
      <c r="C4" s="395">
        <f t="shared" ref="C4:C139" si="1">B4/100</f>
        <v>3.386666667</v>
      </c>
      <c r="D4" s="395">
        <f t="shared" ref="D4:D139" si="2">ROUNDUP(C4,0)</f>
        <v>4</v>
      </c>
      <c r="E4" s="396">
        <v>1.0</v>
      </c>
      <c r="F4" s="377">
        <f t="shared" ref="F4:F23" si="3">$S$46</f>
        <v>47</v>
      </c>
      <c r="G4" s="444">
        <f t="shared" ref="G4:G139" si="4">$T$46*E4</f>
        <v>48</v>
      </c>
      <c r="H4" s="445">
        <f t="shared" ref="H4:H139" si="5">$U$46*E4</f>
        <v>50.4</v>
      </c>
      <c r="I4" s="446">
        <f t="shared" ref="I4:I139" si="6">$V$46*E4</f>
        <v>52.92</v>
      </c>
      <c r="J4" s="447">
        <f t="shared" ref="J4:J139" si="7">$W$46*E4</f>
        <v>55.566</v>
      </c>
      <c r="K4" s="448">
        <f t="shared" ref="K4:K139" si="8">$X$46*E4</f>
        <v>61.1226</v>
      </c>
      <c r="L4" s="377">
        <f t="shared" ref="L4:L139" si="9">G4-F4</f>
        <v>1</v>
      </c>
      <c r="M4" s="377">
        <f t="shared" ref="M4:M139" si="10">H4-F4</f>
        <v>3.4</v>
      </c>
      <c r="N4" s="377">
        <f t="shared" ref="N4:N139" si="11">I4-F4</f>
        <v>5.92</v>
      </c>
      <c r="O4" s="377">
        <f t="shared" ref="O4:O139" si="12">J4-F4</f>
        <v>8.566</v>
      </c>
      <c r="P4" s="377">
        <f t="shared" ref="P4:P139" si="13">K4-F4</f>
        <v>14.1226</v>
      </c>
      <c r="Q4" s="156"/>
      <c r="R4" s="449"/>
      <c r="S4" s="431"/>
      <c r="T4" s="156"/>
      <c r="U4" s="156"/>
      <c r="V4" s="156"/>
      <c r="W4" s="156"/>
      <c r="X4" s="156"/>
      <c r="Y4" s="156"/>
      <c r="Z4" s="156"/>
    </row>
    <row r="5">
      <c r="A5" s="395" t="s">
        <v>318</v>
      </c>
      <c r="B5" s="395">
        <v>684.6666666666666</v>
      </c>
      <c r="C5" s="395">
        <f t="shared" si="1"/>
        <v>6.846666667</v>
      </c>
      <c r="D5" s="395">
        <f t="shared" si="2"/>
        <v>7</v>
      </c>
      <c r="E5" s="396">
        <v>1.0</v>
      </c>
      <c r="F5" s="377">
        <f t="shared" si="3"/>
        <v>47</v>
      </c>
      <c r="G5" s="444">
        <f t="shared" si="4"/>
        <v>48</v>
      </c>
      <c r="H5" s="445">
        <f t="shared" si="5"/>
        <v>50.4</v>
      </c>
      <c r="I5" s="446">
        <f t="shared" si="6"/>
        <v>52.92</v>
      </c>
      <c r="J5" s="447">
        <f t="shared" si="7"/>
        <v>55.566</v>
      </c>
      <c r="K5" s="448">
        <f t="shared" si="8"/>
        <v>61.1226</v>
      </c>
      <c r="L5" s="377">
        <f t="shared" si="9"/>
        <v>1</v>
      </c>
      <c r="M5" s="377">
        <f t="shared" si="10"/>
        <v>3.4</v>
      </c>
      <c r="N5" s="377">
        <f t="shared" si="11"/>
        <v>5.92</v>
      </c>
      <c r="O5" s="377">
        <f t="shared" si="12"/>
        <v>8.566</v>
      </c>
      <c r="P5" s="378">
        <f t="shared" si="13"/>
        <v>14.1226</v>
      </c>
      <c r="Q5" s="450"/>
      <c r="R5" s="451">
        <f>F141</f>
        <v>80088</v>
      </c>
      <c r="S5" s="452" t="s">
        <v>319</v>
      </c>
      <c r="T5" s="453"/>
      <c r="U5" s="156"/>
      <c r="V5" s="156"/>
      <c r="W5" s="156"/>
      <c r="X5" s="156"/>
      <c r="Y5" s="156"/>
      <c r="Z5" s="156"/>
    </row>
    <row r="6">
      <c r="A6" s="395" t="s">
        <v>320</v>
      </c>
      <c r="B6" s="395">
        <v>526.3333333333334</v>
      </c>
      <c r="C6" s="395">
        <f t="shared" si="1"/>
        <v>5.263333333</v>
      </c>
      <c r="D6" s="395">
        <f t="shared" si="2"/>
        <v>6</v>
      </c>
      <c r="E6" s="396">
        <v>1.0</v>
      </c>
      <c r="F6" s="377">
        <f t="shared" si="3"/>
        <v>47</v>
      </c>
      <c r="G6" s="444">
        <f t="shared" si="4"/>
        <v>48</v>
      </c>
      <c r="H6" s="445">
        <f t="shared" si="5"/>
        <v>50.4</v>
      </c>
      <c r="I6" s="446">
        <f t="shared" si="6"/>
        <v>52.92</v>
      </c>
      <c r="J6" s="447">
        <f t="shared" si="7"/>
        <v>55.566</v>
      </c>
      <c r="K6" s="448">
        <f t="shared" si="8"/>
        <v>61.1226</v>
      </c>
      <c r="L6" s="377">
        <f t="shared" si="9"/>
        <v>1</v>
      </c>
      <c r="M6" s="377">
        <f t="shared" si="10"/>
        <v>3.4</v>
      </c>
      <c r="N6" s="377">
        <f t="shared" si="11"/>
        <v>5.92</v>
      </c>
      <c r="O6" s="377">
        <f t="shared" si="12"/>
        <v>8.566</v>
      </c>
      <c r="P6" s="377">
        <f t="shared" si="13"/>
        <v>14.1226</v>
      </c>
      <c r="Q6" s="156"/>
      <c r="R6" s="454"/>
      <c r="S6" s="455"/>
      <c r="T6" s="456"/>
      <c r="U6" s="156"/>
      <c r="V6" s="156"/>
      <c r="W6" s="156"/>
      <c r="X6" s="156"/>
      <c r="Y6" s="156"/>
      <c r="Z6" s="156"/>
    </row>
    <row r="7">
      <c r="A7" s="395" t="s">
        <v>321</v>
      </c>
      <c r="B7" s="395">
        <v>384.0</v>
      </c>
      <c r="C7" s="395">
        <f t="shared" si="1"/>
        <v>3.84</v>
      </c>
      <c r="D7" s="395">
        <f t="shared" si="2"/>
        <v>4</v>
      </c>
      <c r="E7" s="396">
        <v>1.0</v>
      </c>
      <c r="F7" s="377">
        <f t="shared" si="3"/>
        <v>47</v>
      </c>
      <c r="G7" s="444">
        <f t="shared" si="4"/>
        <v>48</v>
      </c>
      <c r="H7" s="445">
        <f t="shared" si="5"/>
        <v>50.4</v>
      </c>
      <c r="I7" s="446">
        <f t="shared" si="6"/>
        <v>52.92</v>
      </c>
      <c r="J7" s="447">
        <f t="shared" si="7"/>
        <v>55.566</v>
      </c>
      <c r="K7" s="448">
        <f t="shared" si="8"/>
        <v>61.1226</v>
      </c>
      <c r="L7" s="377">
        <f t="shared" si="9"/>
        <v>1</v>
      </c>
      <c r="M7" s="377">
        <f t="shared" si="10"/>
        <v>3.4</v>
      </c>
      <c r="N7" s="377">
        <f t="shared" si="11"/>
        <v>5.92</v>
      </c>
      <c r="O7" s="377">
        <f t="shared" si="12"/>
        <v>8.566</v>
      </c>
      <c r="P7" s="377">
        <f t="shared" si="13"/>
        <v>14.1226</v>
      </c>
      <c r="Q7" s="156"/>
      <c r="R7" s="398">
        <v>18000.0</v>
      </c>
      <c r="S7" s="457" t="s">
        <v>322</v>
      </c>
      <c r="T7" s="239"/>
      <c r="U7" s="156"/>
      <c r="V7" s="156"/>
      <c r="W7" s="156"/>
      <c r="X7" s="156"/>
      <c r="Y7" s="156"/>
      <c r="Z7" s="156"/>
    </row>
    <row r="8">
      <c r="A8" s="395" t="s">
        <v>323</v>
      </c>
      <c r="B8" s="395">
        <v>455.3333333333333</v>
      </c>
      <c r="C8" s="395">
        <f t="shared" si="1"/>
        <v>4.553333333</v>
      </c>
      <c r="D8" s="395">
        <f t="shared" si="2"/>
        <v>5</v>
      </c>
      <c r="E8" s="396">
        <v>1.0</v>
      </c>
      <c r="F8" s="377">
        <f t="shared" si="3"/>
        <v>47</v>
      </c>
      <c r="G8" s="444">
        <f t="shared" si="4"/>
        <v>48</v>
      </c>
      <c r="H8" s="445">
        <f t="shared" si="5"/>
        <v>50.4</v>
      </c>
      <c r="I8" s="446">
        <f t="shared" si="6"/>
        <v>52.92</v>
      </c>
      <c r="J8" s="447">
        <f t="shared" si="7"/>
        <v>55.566</v>
      </c>
      <c r="K8" s="448">
        <f t="shared" si="8"/>
        <v>61.1226</v>
      </c>
      <c r="L8" s="377">
        <f t="shared" si="9"/>
        <v>1</v>
      </c>
      <c r="M8" s="377">
        <f t="shared" si="10"/>
        <v>3.4</v>
      </c>
      <c r="N8" s="377">
        <f t="shared" si="11"/>
        <v>5.92</v>
      </c>
      <c r="O8" s="377">
        <f t="shared" si="12"/>
        <v>8.566</v>
      </c>
      <c r="P8" s="377">
        <f t="shared" si="13"/>
        <v>14.1226</v>
      </c>
      <c r="Q8" s="156"/>
      <c r="R8" s="396">
        <v>1128.0</v>
      </c>
      <c r="S8" s="452" t="s">
        <v>324</v>
      </c>
      <c r="T8" s="453"/>
      <c r="U8" s="156"/>
      <c r="V8" s="156"/>
      <c r="W8" s="156"/>
      <c r="X8" s="156"/>
      <c r="Y8" s="156"/>
      <c r="Z8" s="156"/>
    </row>
    <row r="9">
      <c r="A9" s="395" t="s">
        <v>325</v>
      </c>
      <c r="B9" s="395">
        <v>22.0</v>
      </c>
      <c r="C9" s="395">
        <f t="shared" si="1"/>
        <v>0.22</v>
      </c>
      <c r="D9" s="395">
        <f t="shared" si="2"/>
        <v>1</v>
      </c>
      <c r="E9" s="396">
        <v>1.0</v>
      </c>
      <c r="F9" s="377">
        <f t="shared" si="3"/>
        <v>47</v>
      </c>
      <c r="G9" s="444">
        <f t="shared" si="4"/>
        <v>48</v>
      </c>
      <c r="H9" s="445">
        <f t="shared" si="5"/>
        <v>50.4</v>
      </c>
      <c r="I9" s="446">
        <f t="shared" si="6"/>
        <v>52.92</v>
      </c>
      <c r="J9" s="447">
        <f t="shared" si="7"/>
        <v>55.566</v>
      </c>
      <c r="K9" s="448">
        <f t="shared" si="8"/>
        <v>61.1226</v>
      </c>
      <c r="L9" s="377">
        <f t="shared" si="9"/>
        <v>1</v>
      </c>
      <c r="M9" s="377">
        <f t="shared" si="10"/>
        <v>3.4</v>
      </c>
      <c r="N9" s="377">
        <f t="shared" si="11"/>
        <v>5.92</v>
      </c>
      <c r="O9" s="377">
        <f t="shared" si="12"/>
        <v>8.566</v>
      </c>
      <c r="P9" s="377">
        <f t="shared" si="13"/>
        <v>14.1226</v>
      </c>
      <c r="Q9" s="156"/>
      <c r="R9" s="396">
        <v>10380.0</v>
      </c>
      <c r="S9" s="452" t="s">
        <v>129</v>
      </c>
      <c r="T9" s="453"/>
      <c r="U9" s="156"/>
      <c r="V9" s="156"/>
      <c r="W9" s="156"/>
      <c r="X9" s="156"/>
      <c r="Y9" s="156"/>
      <c r="Z9" s="156"/>
    </row>
    <row r="10">
      <c r="A10" s="395" t="s">
        <v>326</v>
      </c>
      <c r="B10" s="395">
        <v>0.0</v>
      </c>
      <c r="C10" s="395">
        <f t="shared" si="1"/>
        <v>0</v>
      </c>
      <c r="D10" s="395">
        <f t="shared" si="2"/>
        <v>0</v>
      </c>
      <c r="E10" s="396">
        <v>1.0</v>
      </c>
      <c r="F10" s="377">
        <f t="shared" si="3"/>
        <v>47</v>
      </c>
      <c r="G10" s="444">
        <f t="shared" si="4"/>
        <v>48</v>
      </c>
      <c r="H10" s="445">
        <f t="shared" si="5"/>
        <v>50.4</v>
      </c>
      <c r="I10" s="446">
        <f t="shared" si="6"/>
        <v>52.92</v>
      </c>
      <c r="J10" s="447">
        <f t="shared" si="7"/>
        <v>55.566</v>
      </c>
      <c r="K10" s="448">
        <f t="shared" si="8"/>
        <v>61.1226</v>
      </c>
      <c r="L10" s="377">
        <f t="shared" si="9"/>
        <v>1</v>
      </c>
      <c r="M10" s="377">
        <f t="shared" si="10"/>
        <v>3.4</v>
      </c>
      <c r="N10" s="377">
        <f t="shared" si="11"/>
        <v>5.92</v>
      </c>
      <c r="O10" s="377">
        <f t="shared" si="12"/>
        <v>8.566</v>
      </c>
      <c r="P10" s="377">
        <f t="shared" si="13"/>
        <v>14.1226</v>
      </c>
      <c r="Q10" s="156"/>
      <c r="R10" s="396">
        <f>5340+800</f>
        <v>6140</v>
      </c>
      <c r="S10" s="452" t="s">
        <v>55</v>
      </c>
      <c r="T10" s="453"/>
      <c r="U10" s="156"/>
      <c r="V10" s="156"/>
      <c r="W10" s="156"/>
      <c r="X10" s="156"/>
      <c r="Y10" s="156"/>
      <c r="Z10" s="156"/>
    </row>
    <row r="11">
      <c r="A11" s="395" t="s">
        <v>327</v>
      </c>
      <c r="B11" s="395">
        <v>327.6666666666667</v>
      </c>
      <c r="C11" s="395">
        <f t="shared" si="1"/>
        <v>3.276666667</v>
      </c>
      <c r="D11" s="395">
        <f t="shared" si="2"/>
        <v>4</v>
      </c>
      <c r="E11" s="396">
        <v>1.0</v>
      </c>
      <c r="F11" s="377">
        <f t="shared" si="3"/>
        <v>47</v>
      </c>
      <c r="G11" s="444">
        <f t="shared" si="4"/>
        <v>48</v>
      </c>
      <c r="H11" s="445">
        <f t="shared" si="5"/>
        <v>50.4</v>
      </c>
      <c r="I11" s="446">
        <f t="shared" si="6"/>
        <v>52.92</v>
      </c>
      <c r="J11" s="447">
        <f t="shared" si="7"/>
        <v>55.566</v>
      </c>
      <c r="K11" s="448">
        <f t="shared" si="8"/>
        <v>61.1226</v>
      </c>
      <c r="L11" s="377">
        <f t="shared" si="9"/>
        <v>1</v>
      </c>
      <c r="M11" s="377">
        <f t="shared" si="10"/>
        <v>3.4</v>
      </c>
      <c r="N11" s="377">
        <f t="shared" si="11"/>
        <v>5.92</v>
      </c>
      <c r="O11" s="377">
        <f t="shared" si="12"/>
        <v>8.566</v>
      </c>
      <c r="P11" s="377">
        <f t="shared" si="13"/>
        <v>14.1226</v>
      </c>
      <c r="Q11" s="156"/>
      <c r="R11" s="396">
        <v>15444.0</v>
      </c>
      <c r="S11" s="452" t="s">
        <v>137</v>
      </c>
      <c r="T11" s="453"/>
      <c r="U11" s="156"/>
      <c r="V11" s="156"/>
      <c r="W11" s="156"/>
      <c r="X11" s="156"/>
      <c r="Y11" s="156"/>
      <c r="Z11" s="156"/>
    </row>
    <row r="12">
      <c r="A12" s="395" t="s">
        <v>328</v>
      </c>
      <c r="B12" s="395">
        <v>1073.6666666666667</v>
      </c>
      <c r="C12" s="395">
        <f t="shared" si="1"/>
        <v>10.73666667</v>
      </c>
      <c r="D12" s="395">
        <f t="shared" si="2"/>
        <v>11</v>
      </c>
      <c r="E12" s="396">
        <v>2.0</v>
      </c>
      <c r="F12" s="377">
        <f t="shared" si="3"/>
        <v>47</v>
      </c>
      <c r="G12" s="444">
        <f t="shared" si="4"/>
        <v>96</v>
      </c>
      <c r="H12" s="445">
        <f t="shared" si="5"/>
        <v>100.8</v>
      </c>
      <c r="I12" s="446">
        <f t="shared" si="6"/>
        <v>105.84</v>
      </c>
      <c r="J12" s="447">
        <f t="shared" si="7"/>
        <v>111.132</v>
      </c>
      <c r="K12" s="448">
        <f t="shared" si="8"/>
        <v>122.2452</v>
      </c>
      <c r="L12" s="377">
        <f t="shared" si="9"/>
        <v>49</v>
      </c>
      <c r="M12" s="377">
        <f t="shared" si="10"/>
        <v>53.8</v>
      </c>
      <c r="N12" s="377">
        <f t="shared" si="11"/>
        <v>58.84</v>
      </c>
      <c r="O12" s="377">
        <f t="shared" si="12"/>
        <v>64.132</v>
      </c>
      <c r="P12" s="377">
        <f t="shared" si="13"/>
        <v>75.2452</v>
      </c>
      <c r="Q12" s="156"/>
      <c r="R12" s="458">
        <f>14071+3600</f>
        <v>17671</v>
      </c>
      <c r="S12" s="452" t="s">
        <v>329</v>
      </c>
      <c r="T12" s="453"/>
      <c r="U12" s="156"/>
      <c r="V12" s="156"/>
      <c r="W12" s="156"/>
      <c r="X12" s="156"/>
      <c r="Y12" s="156"/>
      <c r="Z12" s="156"/>
    </row>
    <row r="13">
      <c r="A13" s="395" t="s">
        <v>330</v>
      </c>
      <c r="B13" s="395">
        <v>1098.6666666666667</v>
      </c>
      <c r="C13" s="395">
        <f t="shared" si="1"/>
        <v>10.98666667</v>
      </c>
      <c r="D13" s="395">
        <f t="shared" si="2"/>
        <v>11</v>
      </c>
      <c r="E13" s="396">
        <v>2.0</v>
      </c>
      <c r="F13" s="377">
        <f t="shared" si="3"/>
        <v>47</v>
      </c>
      <c r="G13" s="444">
        <f t="shared" si="4"/>
        <v>96</v>
      </c>
      <c r="H13" s="445">
        <f t="shared" si="5"/>
        <v>100.8</v>
      </c>
      <c r="I13" s="446">
        <f t="shared" si="6"/>
        <v>105.84</v>
      </c>
      <c r="J13" s="447">
        <f t="shared" si="7"/>
        <v>111.132</v>
      </c>
      <c r="K13" s="448">
        <f t="shared" si="8"/>
        <v>122.2452</v>
      </c>
      <c r="L13" s="377">
        <f t="shared" si="9"/>
        <v>49</v>
      </c>
      <c r="M13" s="377">
        <f t="shared" si="10"/>
        <v>53.8</v>
      </c>
      <c r="N13" s="377">
        <f t="shared" si="11"/>
        <v>58.84</v>
      </c>
      <c r="O13" s="377">
        <f t="shared" si="12"/>
        <v>64.132</v>
      </c>
      <c r="P13" s="377">
        <f t="shared" si="13"/>
        <v>75.2452</v>
      </c>
      <c r="Q13" s="156"/>
      <c r="R13" s="459">
        <v>560.0</v>
      </c>
      <c r="S13" s="460" t="s">
        <v>331</v>
      </c>
      <c r="T13" s="461"/>
      <c r="U13" s="156"/>
      <c r="V13" s="156"/>
      <c r="W13" s="156"/>
      <c r="X13" s="156"/>
      <c r="Y13" s="156"/>
      <c r="Z13" s="156"/>
    </row>
    <row r="14">
      <c r="A14" s="395" t="s">
        <v>332</v>
      </c>
      <c r="B14" s="395">
        <v>991.3333333333334</v>
      </c>
      <c r="C14" s="395">
        <f t="shared" si="1"/>
        <v>9.913333333</v>
      </c>
      <c r="D14" s="395">
        <f t="shared" si="2"/>
        <v>10</v>
      </c>
      <c r="E14" s="396">
        <v>1.0</v>
      </c>
      <c r="F14" s="377">
        <f t="shared" si="3"/>
        <v>47</v>
      </c>
      <c r="G14" s="444">
        <f t="shared" si="4"/>
        <v>48</v>
      </c>
      <c r="H14" s="445">
        <f t="shared" si="5"/>
        <v>50.4</v>
      </c>
      <c r="I14" s="446">
        <f t="shared" si="6"/>
        <v>52.92</v>
      </c>
      <c r="J14" s="447">
        <f t="shared" si="7"/>
        <v>55.566</v>
      </c>
      <c r="K14" s="448">
        <f t="shared" si="8"/>
        <v>61.1226</v>
      </c>
      <c r="L14" s="377">
        <f t="shared" si="9"/>
        <v>1</v>
      </c>
      <c r="M14" s="377">
        <f t="shared" si="10"/>
        <v>3.4</v>
      </c>
      <c r="N14" s="377">
        <f t="shared" si="11"/>
        <v>5.92</v>
      </c>
      <c r="O14" s="377">
        <f t="shared" si="12"/>
        <v>8.566</v>
      </c>
      <c r="P14" s="377">
        <f t="shared" si="13"/>
        <v>14.1226</v>
      </c>
      <c r="Q14" s="156"/>
      <c r="R14" s="398">
        <f>SUM(R7:R13)</f>
        <v>69323</v>
      </c>
      <c r="S14" s="457" t="s">
        <v>156</v>
      </c>
      <c r="T14" s="239"/>
      <c r="U14" s="156"/>
      <c r="V14" s="156"/>
      <c r="W14" s="156"/>
      <c r="X14" s="156"/>
      <c r="Y14" s="156"/>
      <c r="Z14" s="156"/>
    </row>
    <row r="15">
      <c r="A15" s="395" t="s">
        <v>333</v>
      </c>
      <c r="B15" s="395">
        <v>357.3333333333333</v>
      </c>
      <c r="C15" s="395">
        <f t="shared" si="1"/>
        <v>3.573333333</v>
      </c>
      <c r="D15" s="395">
        <f t="shared" si="2"/>
        <v>4</v>
      </c>
      <c r="E15" s="396">
        <v>1.0</v>
      </c>
      <c r="F15" s="377">
        <f t="shared" si="3"/>
        <v>47</v>
      </c>
      <c r="G15" s="444">
        <f t="shared" si="4"/>
        <v>48</v>
      </c>
      <c r="H15" s="445">
        <f t="shared" si="5"/>
        <v>50.4</v>
      </c>
      <c r="I15" s="446">
        <f t="shared" si="6"/>
        <v>52.92</v>
      </c>
      <c r="J15" s="447">
        <f t="shared" si="7"/>
        <v>55.566</v>
      </c>
      <c r="K15" s="448">
        <f t="shared" si="8"/>
        <v>61.1226</v>
      </c>
      <c r="L15" s="377">
        <f t="shared" si="9"/>
        <v>1</v>
      </c>
      <c r="M15" s="377">
        <f t="shared" si="10"/>
        <v>3.4</v>
      </c>
      <c r="N15" s="377">
        <f t="shared" si="11"/>
        <v>5.92</v>
      </c>
      <c r="O15" s="377">
        <f t="shared" si="12"/>
        <v>8.566</v>
      </c>
      <c r="P15" s="377">
        <f t="shared" si="13"/>
        <v>14.1226</v>
      </c>
      <c r="Q15" s="156"/>
      <c r="R15" s="377">
        <f>R5-R14</f>
        <v>10765</v>
      </c>
      <c r="S15" s="452" t="s">
        <v>88</v>
      </c>
      <c r="T15" s="453"/>
      <c r="U15" s="156"/>
      <c r="V15" s="156"/>
      <c r="W15" s="156"/>
      <c r="X15" s="156"/>
      <c r="Y15" s="156"/>
      <c r="Z15" s="156"/>
    </row>
    <row r="16">
      <c r="A16" s="395" t="s">
        <v>334</v>
      </c>
      <c r="B16" s="395">
        <v>134.33333333333334</v>
      </c>
      <c r="C16" s="395">
        <f t="shared" si="1"/>
        <v>1.343333333</v>
      </c>
      <c r="D16" s="395">
        <f t="shared" si="2"/>
        <v>2</v>
      </c>
      <c r="E16" s="396">
        <v>1.0</v>
      </c>
      <c r="F16" s="377">
        <f t="shared" si="3"/>
        <v>47</v>
      </c>
      <c r="G16" s="444">
        <f t="shared" si="4"/>
        <v>48</v>
      </c>
      <c r="H16" s="445">
        <f t="shared" si="5"/>
        <v>50.4</v>
      </c>
      <c r="I16" s="446">
        <f t="shared" si="6"/>
        <v>52.92</v>
      </c>
      <c r="J16" s="447">
        <f t="shared" si="7"/>
        <v>55.566</v>
      </c>
      <c r="K16" s="448">
        <f t="shared" si="8"/>
        <v>61.1226</v>
      </c>
      <c r="L16" s="377">
        <f t="shared" si="9"/>
        <v>1</v>
      </c>
      <c r="M16" s="377">
        <f t="shared" si="10"/>
        <v>3.4</v>
      </c>
      <c r="N16" s="377">
        <f t="shared" si="11"/>
        <v>5.92</v>
      </c>
      <c r="O16" s="377">
        <f t="shared" si="12"/>
        <v>8.566</v>
      </c>
      <c r="P16" s="377">
        <f t="shared" si="13"/>
        <v>14.1226</v>
      </c>
      <c r="Q16" s="156"/>
      <c r="R16" s="156"/>
      <c r="S16" s="431"/>
      <c r="T16" s="156"/>
      <c r="U16" s="431"/>
      <c r="V16" s="156"/>
      <c r="W16" s="431"/>
      <c r="X16" s="156"/>
      <c r="Y16" s="156"/>
      <c r="Z16" s="156"/>
    </row>
    <row r="17">
      <c r="A17" s="395" t="s">
        <v>335</v>
      </c>
      <c r="B17" s="395">
        <v>503.6666666666667</v>
      </c>
      <c r="C17" s="395">
        <f t="shared" si="1"/>
        <v>5.036666667</v>
      </c>
      <c r="D17" s="395">
        <f t="shared" si="2"/>
        <v>6</v>
      </c>
      <c r="E17" s="396">
        <v>1.0</v>
      </c>
      <c r="F17" s="377">
        <f t="shared" si="3"/>
        <v>47</v>
      </c>
      <c r="G17" s="444">
        <f t="shared" si="4"/>
        <v>48</v>
      </c>
      <c r="H17" s="445">
        <f t="shared" si="5"/>
        <v>50.4</v>
      </c>
      <c r="I17" s="446">
        <f t="shared" si="6"/>
        <v>52.92</v>
      </c>
      <c r="J17" s="447">
        <f t="shared" si="7"/>
        <v>55.566</v>
      </c>
      <c r="K17" s="448">
        <f t="shared" si="8"/>
        <v>61.1226</v>
      </c>
      <c r="L17" s="377">
        <f t="shared" si="9"/>
        <v>1</v>
      </c>
      <c r="M17" s="377">
        <f t="shared" si="10"/>
        <v>3.4</v>
      </c>
      <c r="N17" s="377">
        <f t="shared" si="11"/>
        <v>5.92</v>
      </c>
      <c r="O17" s="377">
        <f t="shared" si="12"/>
        <v>8.566</v>
      </c>
      <c r="P17" s="377">
        <f t="shared" si="13"/>
        <v>14.1226</v>
      </c>
      <c r="Q17" s="1" t="s">
        <v>336</v>
      </c>
      <c r="S17" s="431"/>
      <c r="T17" s="156"/>
      <c r="U17" s="431"/>
      <c r="V17" s="156"/>
      <c r="W17" s="431"/>
      <c r="X17" s="156"/>
      <c r="Y17" s="156"/>
      <c r="Z17" s="156"/>
    </row>
    <row r="18">
      <c r="A18" s="395" t="s">
        <v>337</v>
      </c>
      <c r="B18" s="395">
        <v>15.333333333333334</v>
      </c>
      <c r="C18" s="395">
        <f t="shared" si="1"/>
        <v>0.1533333333</v>
      </c>
      <c r="D18" s="395">
        <f t="shared" si="2"/>
        <v>1</v>
      </c>
      <c r="E18" s="396">
        <v>1.0</v>
      </c>
      <c r="F18" s="377">
        <f t="shared" si="3"/>
        <v>47</v>
      </c>
      <c r="G18" s="444">
        <f t="shared" si="4"/>
        <v>48</v>
      </c>
      <c r="H18" s="445">
        <f t="shared" si="5"/>
        <v>50.4</v>
      </c>
      <c r="I18" s="446">
        <f t="shared" si="6"/>
        <v>52.92</v>
      </c>
      <c r="J18" s="447">
        <f t="shared" si="7"/>
        <v>55.566</v>
      </c>
      <c r="K18" s="448">
        <f t="shared" si="8"/>
        <v>61.1226</v>
      </c>
      <c r="L18" s="377">
        <f t="shared" si="9"/>
        <v>1</v>
      </c>
      <c r="M18" s="377">
        <f t="shared" si="10"/>
        <v>3.4</v>
      </c>
      <c r="N18" s="377">
        <f t="shared" si="11"/>
        <v>5.92</v>
      </c>
      <c r="O18" s="377">
        <f t="shared" si="12"/>
        <v>8.566</v>
      </c>
      <c r="P18" s="377">
        <f t="shared" si="13"/>
        <v>14.1226</v>
      </c>
      <c r="Q18" s="1" t="s">
        <v>277</v>
      </c>
      <c r="S18" s="1" t="s">
        <v>278</v>
      </c>
      <c r="U18" s="1" t="s">
        <v>280</v>
      </c>
      <c r="W18" s="1" t="s">
        <v>281</v>
      </c>
      <c r="Y18" s="1" t="s">
        <v>282</v>
      </c>
    </row>
    <row r="19">
      <c r="A19" s="395" t="s">
        <v>338</v>
      </c>
      <c r="B19" s="395">
        <v>386.3333333333333</v>
      </c>
      <c r="C19" s="395">
        <f t="shared" si="1"/>
        <v>3.863333333</v>
      </c>
      <c r="D19" s="395">
        <f t="shared" si="2"/>
        <v>4</v>
      </c>
      <c r="E19" s="396">
        <v>1.0</v>
      </c>
      <c r="F19" s="377">
        <f t="shared" si="3"/>
        <v>47</v>
      </c>
      <c r="G19" s="444">
        <f t="shared" si="4"/>
        <v>48</v>
      </c>
      <c r="H19" s="445">
        <f t="shared" si="5"/>
        <v>50.4</v>
      </c>
      <c r="I19" s="446">
        <f t="shared" si="6"/>
        <v>52.92</v>
      </c>
      <c r="J19" s="447">
        <f t="shared" si="7"/>
        <v>55.566</v>
      </c>
      <c r="K19" s="448">
        <f t="shared" si="8"/>
        <v>61.1226</v>
      </c>
      <c r="L19" s="377">
        <f t="shared" si="9"/>
        <v>1</v>
      </c>
      <c r="M19" s="377">
        <f t="shared" si="10"/>
        <v>3.4</v>
      </c>
      <c r="N19" s="377">
        <f t="shared" si="11"/>
        <v>5.92</v>
      </c>
      <c r="O19" s="377">
        <f t="shared" si="12"/>
        <v>8.566</v>
      </c>
      <c r="P19" s="377">
        <f t="shared" si="13"/>
        <v>14.1226</v>
      </c>
      <c r="Q19" s="462">
        <f>G141</f>
        <v>84096</v>
      </c>
      <c r="R19" s="463" t="s">
        <v>339</v>
      </c>
      <c r="S19" s="464">
        <f>H141</f>
        <v>88300.8</v>
      </c>
      <c r="T19" s="463" t="s">
        <v>339</v>
      </c>
      <c r="U19" s="464">
        <f>I141</f>
        <v>92715.84</v>
      </c>
      <c r="V19" s="463" t="s">
        <v>339</v>
      </c>
      <c r="W19" s="464">
        <f>J141</f>
        <v>97351.632</v>
      </c>
      <c r="X19" s="463" t="s">
        <v>339</v>
      </c>
      <c r="Y19" s="465">
        <f>K141</f>
        <v>107086.7952</v>
      </c>
      <c r="Z19" s="463" t="s">
        <v>339</v>
      </c>
    </row>
    <row r="20">
      <c r="A20" s="395" t="s">
        <v>340</v>
      </c>
      <c r="B20" s="395">
        <v>671.0</v>
      </c>
      <c r="C20" s="395">
        <f t="shared" si="1"/>
        <v>6.71</v>
      </c>
      <c r="D20" s="395">
        <f t="shared" si="2"/>
        <v>7</v>
      </c>
      <c r="E20" s="396">
        <v>1.0</v>
      </c>
      <c r="F20" s="377">
        <f t="shared" si="3"/>
        <v>47</v>
      </c>
      <c r="G20" s="444">
        <f t="shared" si="4"/>
        <v>48</v>
      </c>
      <c r="H20" s="445">
        <f t="shared" si="5"/>
        <v>50.4</v>
      </c>
      <c r="I20" s="446">
        <f t="shared" si="6"/>
        <v>52.92</v>
      </c>
      <c r="J20" s="447">
        <f t="shared" si="7"/>
        <v>55.566</v>
      </c>
      <c r="K20" s="448">
        <f t="shared" si="8"/>
        <v>61.1226</v>
      </c>
      <c r="L20" s="377">
        <f t="shared" si="9"/>
        <v>1</v>
      </c>
      <c r="M20" s="377">
        <f t="shared" si="10"/>
        <v>3.4</v>
      </c>
      <c r="N20" s="377">
        <f t="shared" si="11"/>
        <v>5.92</v>
      </c>
      <c r="O20" s="377">
        <f t="shared" si="12"/>
        <v>8.566</v>
      </c>
      <c r="P20" s="377">
        <f t="shared" si="13"/>
        <v>14.1226</v>
      </c>
      <c r="Q20" s="466"/>
      <c r="R20" s="467"/>
      <c r="S20" s="468"/>
      <c r="T20" s="467"/>
      <c r="U20" s="468"/>
      <c r="V20" s="467"/>
      <c r="W20" s="468"/>
      <c r="X20" s="467"/>
      <c r="Y20" s="469"/>
      <c r="Z20" s="467"/>
    </row>
    <row r="21" ht="15.75" customHeight="1">
      <c r="A21" s="395" t="s">
        <v>341</v>
      </c>
      <c r="B21" s="395">
        <v>559.6666666666666</v>
      </c>
      <c r="C21" s="395">
        <f t="shared" si="1"/>
        <v>5.596666667</v>
      </c>
      <c r="D21" s="395">
        <f t="shared" si="2"/>
        <v>6</v>
      </c>
      <c r="E21" s="396">
        <v>1.0</v>
      </c>
      <c r="F21" s="377">
        <f t="shared" si="3"/>
        <v>47</v>
      </c>
      <c r="G21" s="444">
        <f t="shared" si="4"/>
        <v>48</v>
      </c>
      <c r="H21" s="445">
        <f t="shared" si="5"/>
        <v>50.4</v>
      </c>
      <c r="I21" s="446">
        <f t="shared" si="6"/>
        <v>52.92</v>
      </c>
      <c r="J21" s="447">
        <f t="shared" si="7"/>
        <v>55.566</v>
      </c>
      <c r="K21" s="448">
        <f t="shared" si="8"/>
        <v>61.1226</v>
      </c>
      <c r="L21" s="377">
        <f t="shared" si="9"/>
        <v>1</v>
      </c>
      <c r="M21" s="377">
        <f t="shared" si="10"/>
        <v>3.4</v>
      </c>
      <c r="N21" s="377">
        <f t="shared" si="11"/>
        <v>5.92</v>
      </c>
      <c r="O21" s="377">
        <f t="shared" si="12"/>
        <v>8.566</v>
      </c>
      <c r="P21" s="377">
        <f t="shared" si="13"/>
        <v>14.1226</v>
      </c>
      <c r="Q21" s="470">
        <f t="shared" ref="Q21:Q27" si="14">R7*1.04</f>
        <v>18720</v>
      </c>
      <c r="R21" s="471" t="s">
        <v>322</v>
      </c>
      <c r="S21" s="472">
        <f t="shared" ref="S21:S27" si="15">Q21*1.04</f>
        <v>19468.8</v>
      </c>
      <c r="T21" s="471" t="s">
        <v>322</v>
      </c>
      <c r="U21" s="472">
        <f t="shared" ref="U21:U27" si="16">S21*1.04</f>
        <v>20247.552</v>
      </c>
      <c r="V21" s="471" t="s">
        <v>322</v>
      </c>
      <c r="W21" s="472">
        <f t="shared" ref="W21:W27" si="17">U21*1.04</f>
        <v>21057.45408</v>
      </c>
      <c r="X21" s="471" t="s">
        <v>322</v>
      </c>
      <c r="Y21" s="472">
        <f t="shared" ref="Y21:Y27" si="18">W21*1.04</f>
        <v>21899.75224</v>
      </c>
      <c r="Z21" s="471" t="s">
        <v>322</v>
      </c>
    </row>
    <row r="22" ht="15.75" customHeight="1">
      <c r="A22" s="395" t="s">
        <v>342</v>
      </c>
      <c r="B22" s="395">
        <v>756.3333333333334</v>
      </c>
      <c r="C22" s="395">
        <f t="shared" si="1"/>
        <v>7.563333333</v>
      </c>
      <c r="D22" s="395">
        <f t="shared" si="2"/>
        <v>8</v>
      </c>
      <c r="E22" s="396">
        <v>1.0</v>
      </c>
      <c r="F22" s="377">
        <f t="shared" si="3"/>
        <v>47</v>
      </c>
      <c r="G22" s="444">
        <f t="shared" si="4"/>
        <v>48</v>
      </c>
      <c r="H22" s="445">
        <f t="shared" si="5"/>
        <v>50.4</v>
      </c>
      <c r="I22" s="446">
        <f t="shared" si="6"/>
        <v>52.92</v>
      </c>
      <c r="J22" s="447">
        <f t="shared" si="7"/>
        <v>55.566</v>
      </c>
      <c r="K22" s="448">
        <f t="shared" si="8"/>
        <v>61.1226</v>
      </c>
      <c r="L22" s="377">
        <f t="shared" si="9"/>
        <v>1</v>
      </c>
      <c r="M22" s="377">
        <f t="shared" si="10"/>
        <v>3.4</v>
      </c>
      <c r="N22" s="377">
        <f t="shared" si="11"/>
        <v>5.92</v>
      </c>
      <c r="O22" s="377">
        <f t="shared" si="12"/>
        <v>8.566</v>
      </c>
      <c r="P22" s="377">
        <f t="shared" si="13"/>
        <v>14.1226</v>
      </c>
      <c r="Q22" s="473">
        <f t="shared" si="14"/>
        <v>1173.12</v>
      </c>
      <c r="R22" s="474" t="s">
        <v>324</v>
      </c>
      <c r="S22" s="472">
        <f t="shared" si="15"/>
        <v>1220.0448</v>
      </c>
      <c r="T22" s="474" t="s">
        <v>324</v>
      </c>
      <c r="U22" s="472">
        <f t="shared" si="16"/>
        <v>1268.846592</v>
      </c>
      <c r="V22" s="474" t="s">
        <v>324</v>
      </c>
      <c r="W22" s="472">
        <f t="shared" si="17"/>
        <v>1319.600456</v>
      </c>
      <c r="X22" s="474" t="s">
        <v>324</v>
      </c>
      <c r="Y22" s="472">
        <f t="shared" si="18"/>
        <v>1372.384474</v>
      </c>
      <c r="Z22" s="474" t="s">
        <v>324</v>
      </c>
    </row>
    <row r="23" ht="15.75" customHeight="1">
      <c r="A23" s="395" t="s">
        <v>343</v>
      </c>
      <c r="B23" s="395">
        <v>787.3333333333334</v>
      </c>
      <c r="C23" s="395">
        <f t="shared" si="1"/>
        <v>7.873333333</v>
      </c>
      <c r="D23" s="395">
        <f t="shared" si="2"/>
        <v>8</v>
      </c>
      <c r="E23" s="396">
        <v>1.0</v>
      </c>
      <c r="F23" s="377">
        <f t="shared" si="3"/>
        <v>47</v>
      </c>
      <c r="G23" s="444">
        <f t="shared" si="4"/>
        <v>48</v>
      </c>
      <c r="H23" s="445">
        <f t="shared" si="5"/>
        <v>50.4</v>
      </c>
      <c r="I23" s="446">
        <f t="shared" si="6"/>
        <v>52.92</v>
      </c>
      <c r="J23" s="447">
        <f t="shared" si="7"/>
        <v>55.566</v>
      </c>
      <c r="K23" s="448">
        <f t="shared" si="8"/>
        <v>61.1226</v>
      </c>
      <c r="L23" s="377">
        <f t="shared" si="9"/>
        <v>1</v>
      </c>
      <c r="M23" s="377">
        <f t="shared" si="10"/>
        <v>3.4</v>
      </c>
      <c r="N23" s="377">
        <f t="shared" si="11"/>
        <v>5.92</v>
      </c>
      <c r="O23" s="377">
        <f t="shared" si="12"/>
        <v>8.566</v>
      </c>
      <c r="P23" s="377">
        <f t="shared" si="13"/>
        <v>14.1226</v>
      </c>
      <c r="Q23" s="473">
        <f t="shared" si="14"/>
        <v>10795.2</v>
      </c>
      <c r="R23" s="474" t="s">
        <v>129</v>
      </c>
      <c r="S23" s="472">
        <f t="shared" si="15"/>
        <v>11227.008</v>
      </c>
      <c r="T23" s="474" t="s">
        <v>129</v>
      </c>
      <c r="U23" s="472">
        <f t="shared" si="16"/>
        <v>11676.08832</v>
      </c>
      <c r="V23" s="474" t="s">
        <v>129</v>
      </c>
      <c r="W23" s="472">
        <f t="shared" si="17"/>
        <v>12143.13185</v>
      </c>
      <c r="X23" s="474" t="s">
        <v>129</v>
      </c>
      <c r="Y23" s="472">
        <f t="shared" si="18"/>
        <v>12628.85713</v>
      </c>
      <c r="Z23" s="474" t="s">
        <v>129</v>
      </c>
    </row>
    <row r="24" ht="15.75" customHeight="1">
      <c r="A24" s="475" t="s">
        <v>344</v>
      </c>
      <c r="B24" s="475">
        <v>1856.6666666666667</v>
      </c>
      <c r="C24" s="395">
        <f t="shared" si="1"/>
        <v>18.56666667</v>
      </c>
      <c r="D24" s="395">
        <f t="shared" si="2"/>
        <v>19</v>
      </c>
      <c r="E24" s="396">
        <v>2.0</v>
      </c>
      <c r="F24" s="377">
        <f>$S$46*4</f>
        <v>188</v>
      </c>
      <c r="G24" s="444">
        <f t="shared" si="4"/>
        <v>96</v>
      </c>
      <c r="H24" s="445">
        <f t="shared" si="5"/>
        <v>100.8</v>
      </c>
      <c r="I24" s="446">
        <f t="shared" si="6"/>
        <v>105.84</v>
      </c>
      <c r="J24" s="447">
        <f t="shared" si="7"/>
        <v>111.132</v>
      </c>
      <c r="K24" s="448">
        <f t="shared" si="8"/>
        <v>122.2452</v>
      </c>
      <c r="L24" s="377">
        <f t="shared" si="9"/>
        <v>-92</v>
      </c>
      <c r="M24" s="377">
        <f t="shared" si="10"/>
        <v>-87.2</v>
      </c>
      <c r="N24" s="377">
        <f t="shared" si="11"/>
        <v>-82.16</v>
      </c>
      <c r="O24" s="377">
        <f t="shared" si="12"/>
        <v>-76.868</v>
      </c>
      <c r="P24" s="377">
        <f t="shared" si="13"/>
        <v>-65.7548</v>
      </c>
      <c r="Q24" s="473">
        <f t="shared" si="14"/>
        <v>6385.6</v>
      </c>
      <c r="R24" s="474" t="s">
        <v>55</v>
      </c>
      <c r="S24" s="472">
        <f t="shared" si="15"/>
        <v>6641.024</v>
      </c>
      <c r="T24" s="474" t="s">
        <v>55</v>
      </c>
      <c r="U24" s="472">
        <f t="shared" si="16"/>
        <v>6906.66496</v>
      </c>
      <c r="V24" s="474" t="s">
        <v>55</v>
      </c>
      <c r="W24" s="472">
        <f t="shared" si="17"/>
        <v>7182.931558</v>
      </c>
      <c r="X24" s="474" t="s">
        <v>55</v>
      </c>
      <c r="Y24" s="472">
        <f t="shared" si="18"/>
        <v>7470.248821</v>
      </c>
      <c r="Z24" s="474" t="s">
        <v>55</v>
      </c>
    </row>
    <row r="25" ht="15.75" customHeight="1">
      <c r="A25" s="395" t="s">
        <v>345</v>
      </c>
      <c r="B25" s="395">
        <v>535.6666666666666</v>
      </c>
      <c r="C25" s="395">
        <f t="shared" si="1"/>
        <v>5.356666667</v>
      </c>
      <c r="D25" s="395">
        <f t="shared" si="2"/>
        <v>6</v>
      </c>
      <c r="E25" s="396">
        <v>1.0</v>
      </c>
      <c r="F25" s="377">
        <f t="shared" ref="F25:F106" si="19">$S$46</f>
        <v>47</v>
      </c>
      <c r="G25" s="444">
        <f t="shared" si="4"/>
        <v>48</v>
      </c>
      <c r="H25" s="445">
        <f t="shared" si="5"/>
        <v>50.4</v>
      </c>
      <c r="I25" s="446">
        <f t="shared" si="6"/>
        <v>52.92</v>
      </c>
      <c r="J25" s="447">
        <f t="shared" si="7"/>
        <v>55.566</v>
      </c>
      <c r="K25" s="448">
        <f t="shared" si="8"/>
        <v>61.1226</v>
      </c>
      <c r="L25" s="377">
        <f t="shared" si="9"/>
        <v>1</v>
      </c>
      <c r="M25" s="377">
        <f t="shared" si="10"/>
        <v>3.4</v>
      </c>
      <c r="N25" s="377">
        <f t="shared" si="11"/>
        <v>5.92</v>
      </c>
      <c r="O25" s="377">
        <f t="shared" si="12"/>
        <v>8.566</v>
      </c>
      <c r="P25" s="377">
        <f t="shared" si="13"/>
        <v>14.1226</v>
      </c>
      <c r="Q25" s="473">
        <f t="shared" si="14"/>
        <v>16061.76</v>
      </c>
      <c r="R25" s="474" t="s">
        <v>137</v>
      </c>
      <c r="S25" s="472">
        <f t="shared" si="15"/>
        <v>16704.2304</v>
      </c>
      <c r="T25" s="474" t="s">
        <v>137</v>
      </c>
      <c r="U25" s="472">
        <f t="shared" si="16"/>
        <v>17372.39962</v>
      </c>
      <c r="V25" s="474" t="s">
        <v>137</v>
      </c>
      <c r="W25" s="472">
        <f t="shared" si="17"/>
        <v>18067.2956</v>
      </c>
      <c r="X25" s="474" t="s">
        <v>137</v>
      </c>
      <c r="Y25" s="472">
        <f t="shared" si="18"/>
        <v>18789.98742</v>
      </c>
      <c r="Z25" s="474" t="s">
        <v>137</v>
      </c>
    </row>
    <row r="26" ht="15.75" customHeight="1">
      <c r="A26" s="395" t="s">
        <v>346</v>
      </c>
      <c r="B26" s="395">
        <v>473.3333333333333</v>
      </c>
      <c r="C26" s="395">
        <f t="shared" si="1"/>
        <v>4.733333333</v>
      </c>
      <c r="D26" s="395">
        <f t="shared" si="2"/>
        <v>5</v>
      </c>
      <c r="E26" s="396">
        <v>1.0</v>
      </c>
      <c r="F26" s="377">
        <f t="shared" si="19"/>
        <v>47</v>
      </c>
      <c r="G26" s="444">
        <f t="shared" si="4"/>
        <v>48</v>
      </c>
      <c r="H26" s="445">
        <f t="shared" si="5"/>
        <v>50.4</v>
      </c>
      <c r="I26" s="446">
        <f t="shared" si="6"/>
        <v>52.92</v>
      </c>
      <c r="J26" s="447">
        <f t="shared" si="7"/>
        <v>55.566</v>
      </c>
      <c r="K26" s="448">
        <f t="shared" si="8"/>
        <v>61.1226</v>
      </c>
      <c r="L26" s="377">
        <f t="shared" si="9"/>
        <v>1</v>
      </c>
      <c r="M26" s="377">
        <f t="shared" si="10"/>
        <v>3.4</v>
      </c>
      <c r="N26" s="377">
        <f t="shared" si="11"/>
        <v>5.92</v>
      </c>
      <c r="O26" s="377">
        <f t="shared" si="12"/>
        <v>8.566</v>
      </c>
      <c r="P26" s="377">
        <f t="shared" si="13"/>
        <v>14.1226</v>
      </c>
      <c r="Q26" s="476">
        <f t="shared" si="14"/>
        <v>18377.84</v>
      </c>
      <c r="R26" s="477" t="s">
        <v>329</v>
      </c>
      <c r="S26" s="478">
        <f t="shared" si="15"/>
        <v>19112.9536</v>
      </c>
      <c r="T26" s="477" t="s">
        <v>329</v>
      </c>
      <c r="U26" s="478">
        <f t="shared" si="16"/>
        <v>19877.47174</v>
      </c>
      <c r="V26" s="477" t="s">
        <v>329</v>
      </c>
      <c r="W26" s="478">
        <f t="shared" si="17"/>
        <v>20672.57061</v>
      </c>
      <c r="X26" s="477" t="s">
        <v>329</v>
      </c>
      <c r="Y26" s="478">
        <f t="shared" si="18"/>
        <v>21499.47344</v>
      </c>
      <c r="Z26" s="477" t="s">
        <v>329</v>
      </c>
    </row>
    <row r="27" ht="15.75" customHeight="1">
      <c r="A27" s="395" t="s">
        <v>347</v>
      </c>
      <c r="B27" s="395">
        <v>169.33333333333334</v>
      </c>
      <c r="C27" s="395">
        <f t="shared" si="1"/>
        <v>1.693333333</v>
      </c>
      <c r="D27" s="395">
        <f t="shared" si="2"/>
        <v>2</v>
      </c>
      <c r="E27" s="396">
        <v>1.0</v>
      </c>
      <c r="F27" s="377">
        <f t="shared" si="19"/>
        <v>47</v>
      </c>
      <c r="G27" s="444">
        <f t="shared" si="4"/>
        <v>48</v>
      </c>
      <c r="H27" s="445">
        <f t="shared" si="5"/>
        <v>50.4</v>
      </c>
      <c r="I27" s="446">
        <f t="shared" si="6"/>
        <v>52.92</v>
      </c>
      <c r="J27" s="447">
        <f t="shared" si="7"/>
        <v>55.566</v>
      </c>
      <c r="K27" s="448">
        <f t="shared" si="8"/>
        <v>61.1226</v>
      </c>
      <c r="L27" s="377">
        <f t="shared" si="9"/>
        <v>1</v>
      </c>
      <c r="M27" s="377">
        <f t="shared" si="10"/>
        <v>3.4</v>
      </c>
      <c r="N27" s="377">
        <f t="shared" si="11"/>
        <v>5.92</v>
      </c>
      <c r="O27" s="377">
        <f t="shared" si="12"/>
        <v>8.566</v>
      </c>
      <c r="P27" s="377">
        <f t="shared" si="13"/>
        <v>14.1226</v>
      </c>
      <c r="Q27" s="479">
        <f t="shared" si="14"/>
        <v>582.4</v>
      </c>
      <c r="R27" s="480" t="s">
        <v>331</v>
      </c>
      <c r="S27" s="481">
        <f t="shared" si="15"/>
        <v>605.696</v>
      </c>
      <c r="T27" s="480" t="s">
        <v>331</v>
      </c>
      <c r="U27" s="481">
        <f t="shared" si="16"/>
        <v>629.92384</v>
      </c>
      <c r="V27" s="480" t="s">
        <v>331</v>
      </c>
      <c r="W27" s="481">
        <f t="shared" si="17"/>
        <v>655.1207936</v>
      </c>
      <c r="X27" s="480" t="s">
        <v>331</v>
      </c>
      <c r="Y27" s="481">
        <f t="shared" si="18"/>
        <v>681.3256253</v>
      </c>
      <c r="Z27" s="480" t="s">
        <v>331</v>
      </c>
    </row>
    <row r="28" ht="15.75" customHeight="1">
      <c r="A28" s="395" t="s">
        <v>348</v>
      </c>
      <c r="B28" s="395">
        <v>90.33333333333333</v>
      </c>
      <c r="C28" s="395">
        <f t="shared" si="1"/>
        <v>0.9033333333</v>
      </c>
      <c r="D28" s="395">
        <f t="shared" si="2"/>
        <v>1</v>
      </c>
      <c r="E28" s="396">
        <v>1.0</v>
      </c>
      <c r="F28" s="377">
        <f t="shared" si="19"/>
        <v>47</v>
      </c>
      <c r="G28" s="444">
        <f t="shared" si="4"/>
        <v>48</v>
      </c>
      <c r="H28" s="445">
        <f t="shared" si="5"/>
        <v>50.4</v>
      </c>
      <c r="I28" s="446">
        <f t="shared" si="6"/>
        <v>52.92</v>
      </c>
      <c r="J28" s="447">
        <f t="shared" si="7"/>
        <v>55.566</v>
      </c>
      <c r="K28" s="448">
        <f t="shared" si="8"/>
        <v>61.1226</v>
      </c>
      <c r="L28" s="377">
        <f t="shared" si="9"/>
        <v>1</v>
      </c>
      <c r="M28" s="377">
        <f t="shared" si="10"/>
        <v>3.4</v>
      </c>
      <c r="N28" s="377">
        <f t="shared" si="11"/>
        <v>5.92</v>
      </c>
      <c r="O28" s="377">
        <f t="shared" si="12"/>
        <v>8.566</v>
      </c>
      <c r="P28" s="377">
        <f t="shared" si="13"/>
        <v>14.1226</v>
      </c>
      <c r="Q28" s="470">
        <f>SUM(Q21:Q27)</f>
        <v>72095.92</v>
      </c>
      <c r="R28" s="471" t="s">
        <v>156</v>
      </c>
      <c r="S28" s="472">
        <f>SUM(S21:S27)</f>
        <v>74979.7568</v>
      </c>
      <c r="T28" s="471" t="s">
        <v>156</v>
      </c>
      <c r="U28" s="472">
        <f>SUM(U21:U27)</f>
        <v>77978.94707</v>
      </c>
      <c r="V28" s="471" t="s">
        <v>156</v>
      </c>
      <c r="W28" s="472">
        <f>SUM(W21:W27)</f>
        <v>81098.10495</v>
      </c>
      <c r="X28" s="471" t="s">
        <v>156</v>
      </c>
      <c r="Y28" s="472">
        <f>SUM(Y21:Y27)</f>
        <v>84342.02915</v>
      </c>
      <c r="Z28" s="471" t="s">
        <v>156</v>
      </c>
    </row>
    <row r="29" ht="15.75" customHeight="1">
      <c r="A29" s="395" t="s">
        <v>349</v>
      </c>
      <c r="B29" s="395">
        <v>307.0</v>
      </c>
      <c r="C29" s="395">
        <f t="shared" si="1"/>
        <v>3.07</v>
      </c>
      <c r="D29" s="395">
        <f t="shared" si="2"/>
        <v>4</v>
      </c>
      <c r="E29" s="396">
        <v>1.0</v>
      </c>
      <c r="F29" s="377">
        <f t="shared" si="19"/>
        <v>47</v>
      </c>
      <c r="G29" s="444">
        <f t="shared" si="4"/>
        <v>48</v>
      </c>
      <c r="H29" s="445">
        <f t="shared" si="5"/>
        <v>50.4</v>
      </c>
      <c r="I29" s="446">
        <f t="shared" si="6"/>
        <v>52.92</v>
      </c>
      <c r="J29" s="447">
        <f t="shared" si="7"/>
        <v>55.566</v>
      </c>
      <c r="K29" s="448">
        <f t="shared" si="8"/>
        <v>61.1226</v>
      </c>
      <c r="L29" s="377">
        <f t="shared" si="9"/>
        <v>1</v>
      </c>
      <c r="M29" s="377">
        <f t="shared" si="10"/>
        <v>3.4</v>
      </c>
      <c r="N29" s="377">
        <f t="shared" si="11"/>
        <v>5.92</v>
      </c>
      <c r="O29" s="377">
        <f t="shared" si="12"/>
        <v>8.566</v>
      </c>
      <c r="P29" s="377">
        <f t="shared" si="13"/>
        <v>14.1226</v>
      </c>
      <c r="Q29" s="479">
        <f>Q19-Q28</f>
        <v>12000.08</v>
      </c>
      <c r="R29" s="480" t="s">
        <v>350</v>
      </c>
      <c r="S29" s="481">
        <f>S19-S28</f>
        <v>13321.0432</v>
      </c>
      <c r="T29" s="480" t="s">
        <v>350</v>
      </c>
      <c r="U29" s="481">
        <f>U19-U28</f>
        <v>14736.89293</v>
      </c>
      <c r="V29" s="480" t="s">
        <v>350</v>
      </c>
      <c r="W29" s="481">
        <f>W19-W28</f>
        <v>16253.52705</v>
      </c>
      <c r="X29" s="480" t="s">
        <v>350</v>
      </c>
      <c r="Y29" s="481">
        <f>Y19-Y28</f>
        <v>22744.76605</v>
      </c>
      <c r="Z29" s="480" t="s">
        <v>350</v>
      </c>
    </row>
    <row r="30" ht="15.75" customHeight="1">
      <c r="A30" s="395" t="s">
        <v>351</v>
      </c>
      <c r="B30" s="395">
        <v>118.33333333333333</v>
      </c>
      <c r="C30" s="395">
        <f t="shared" si="1"/>
        <v>1.183333333</v>
      </c>
      <c r="D30" s="395">
        <f t="shared" si="2"/>
        <v>2</v>
      </c>
      <c r="E30" s="396">
        <v>1.0</v>
      </c>
      <c r="F30" s="377">
        <f t="shared" si="19"/>
        <v>47</v>
      </c>
      <c r="G30" s="444">
        <f t="shared" si="4"/>
        <v>48</v>
      </c>
      <c r="H30" s="445">
        <f t="shared" si="5"/>
        <v>50.4</v>
      </c>
      <c r="I30" s="446">
        <f t="shared" si="6"/>
        <v>52.92</v>
      </c>
      <c r="J30" s="447">
        <f t="shared" si="7"/>
        <v>55.566</v>
      </c>
      <c r="K30" s="448">
        <f t="shared" si="8"/>
        <v>61.1226</v>
      </c>
      <c r="L30" s="377">
        <f t="shared" si="9"/>
        <v>1</v>
      </c>
      <c r="M30" s="377">
        <f t="shared" si="10"/>
        <v>3.4</v>
      </c>
      <c r="N30" s="377">
        <f t="shared" si="11"/>
        <v>5.92</v>
      </c>
      <c r="O30" s="377">
        <f t="shared" si="12"/>
        <v>8.566</v>
      </c>
      <c r="P30" s="377">
        <f t="shared" si="13"/>
        <v>14.1226</v>
      </c>
      <c r="Q30" s="156"/>
      <c r="R30" s="156"/>
      <c r="S30" s="431"/>
      <c r="T30" s="156"/>
      <c r="U30" s="431"/>
      <c r="V30" s="156"/>
      <c r="W30" s="431"/>
      <c r="X30" s="156"/>
      <c r="Y30" s="156"/>
      <c r="Z30" s="156"/>
    </row>
    <row r="31" ht="15.75" customHeight="1">
      <c r="A31" s="395" t="s">
        <v>352</v>
      </c>
      <c r="B31" s="395">
        <v>0.0</v>
      </c>
      <c r="C31" s="395">
        <f t="shared" si="1"/>
        <v>0</v>
      </c>
      <c r="D31" s="395">
        <f t="shared" si="2"/>
        <v>0</v>
      </c>
      <c r="E31" s="396">
        <v>1.0</v>
      </c>
      <c r="F31" s="377">
        <f t="shared" si="19"/>
        <v>47</v>
      </c>
      <c r="G31" s="444">
        <f t="shared" si="4"/>
        <v>48</v>
      </c>
      <c r="H31" s="445">
        <f t="shared" si="5"/>
        <v>50.4</v>
      </c>
      <c r="I31" s="446">
        <f t="shared" si="6"/>
        <v>52.92</v>
      </c>
      <c r="J31" s="447">
        <f t="shared" si="7"/>
        <v>55.566</v>
      </c>
      <c r="K31" s="448">
        <f t="shared" si="8"/>
        <v>61.1226</v>
      </c>
      <c r="L31" s="377">
        <f t="shared" si="9"/>
        <v>1</v>
      </c>
      <c r="M31" s="377">
        <f t="shared" si="10"/>
        <v>3.4</v>
      </c>
      <c r="N31" s="377">
        <f t="shared" si="11"/>
        <v>5.92</v>
      </c>
      <c r="O31" s="377">
        <f t="shared" si="12"/>
        <v>8.566</v>
      </c>
      <c r="P31" s="377">
        <f t="shared" si="13"/>
        <v>14.1226</v>
      </c>
      <c r="Q31" s="156"/>
      <c r="R31" s="156"/>
      <c r="S31" s="431"/>
      <c r="T31" s="156"/>
      <c r="U31" s="431"/>
      <c r="V31" s="156"/>
      <c r="W31" s="431"/>
      <c r="X31" s="156"/>
      <c r="Y31" s="156"/>
      <c r="Z31" s="156"/>
    </row>
    <row r="32" ht="15.75" customHeight="1">
      <c r="A32" s="395" t="s">
        <v>353</v>
      </c>
      <c r="B32" s="395">
        <v>175.66666666666666</v>
      </c>
      <c r="C32" s="395">
        <f t="shared" si="1"/>
        <v>1.756666667</v>
      </c>
      <c r="D32" s="395">
        <f t="shared" si="2"/>
        <v>2</v>
      </c>
      <c r="E32" s="396">
        <v>1.0</v>
      </c>
      <c r="F32" s="377">
        <f t="shared" si="19"/>
        <v>47</v>
      </c>
      <c r="G32" s="444">
        <f t="shared" si="4"/>
        <v>48</v>
      </c>
      <c r="H32" s="445">
        <f t="shared" si="5"/>
        <v>50.4</v>
      </c>
      <c r="I32" s="446">
        <f t="shared" si="6"/>
        <v>52.92</v>
      </c>
      <c r="J32" s="447">
        <f t="shared" si="7"/>
        <v>55.566</v>
      </c>
      <c r="K32" s="448">
        <f t="shared" si="8"/>
        <v>61.1226</v>
      </c>
      <c r="L32" s="377">
        <f t="shared" si="9"/>
        <v>1</v>
      </c>
      <c r="M32" s="377">
        <f t="shared" si="10"/>
        <v>3.4</v>
      </c>
      <c r="N32" s="377">
        <f t="shared" si="11"/>
        <v>5.92</v>
      </c>
      <c r="O32" s="377">
        <f t="shared" si="12"/>
        <v>8.566</v>
      </c>
      <c r="P32" s="377">
        <f t="shared" si="13"/>
        <v>14.1226</v>
      </c>
      <c r="Q32" s="156"/>
      <c r="R32" s="482" t="s">
        <v>354</v>
      </c>
      <c r="T32" s="483">
        <v>3725595.0</v>
      </c>
      <c r="U32" s="431"/>
      <c r="V32" s="156"/>
      <c r="W32" s="431"/>
      <c r="X32" s="156"/>
      <c r="Y32" s="156"/>
      <c r="Z32" s="156"/>
    </row>
    <row r="33" ht="15.75" customHeight="1">
      <c r="A33" s="395" t="s">
        <v>355</v>
      </c>
      <c r="B33" s="395">
        <v>144.0</v>
      </c>
      <c r="C33" s="395">
        <f t="shared" si="1"/>
        <v>1.44</v>
      </c>
      <c r="D33" s="395">
        <f t="shared" si="2"/>
        <v>2</v>
      </c>
      <c r="E33" s="396">
        <v>1.0</v>
      </c>
      <c r="F33" s="377">
        <f t="shared" si="19"/>
        <v>47</v>
      </c>
      <c r="G33" s="444">
        <f t="shared" si="4"/>
        <v>48</v>
      </c>
      <c r="H33" s="445">
        <f t="shared" si="5"/>
        <v>50.4</v>
      </c>
      <c r="I33" s="446">
        <f t="shared" si="6"/>
        <v>52.92</v>
      </c>
      <c r="J33" s="447">
        <f t="shared" si="7"/>
        <v>55.566</v>
      </c>
      <c r="K33" s="448">
        <f t="shared" si="8"/>
        <v>61.1226</v>
      </c>
      <c r="L33" s="377">
        <f t="shared" si="9"/>
        <v>1</v>
      </c>
      <c r="M33" s="377">
        <f t="shared" si="10"/>
        <v>3.4</v>
      </c>
      <c r="N33" s="377">
        <f t="shared" si="11"/>
        <v>5.92</v>
      </c>
      <c r="O33" s="377">
        <f t="shared" si="12"/>
        <v>8.566</v>
      </c>
      <c r="P33" s="377">
        <f t="shared" si="13"/>
        <v>14.1226</v>
      </c>
      <c r="Q33" s="156"/>
      <c r="R33" s="482" t="s">
        <v>356</v>
      </c>
      <c r="T33" s="483">
        <f>T32/50</f>
        <v>74511.9</v>
      </c>
      <c r="U33" s="431"/>
      <c r="V33" s="156"/>
      <c r="W33" s="431"/>
      <c r="X33" s="156"/>
      <c r="Y33" s="156"/>
      <c r="Z33" s="156"/>
    </row>
    <row r="34" ht="15.75" customHeight="1">
      <c r="A34" s="395" t="s">
        <v>357</v>
      </c>
      <c r="B34" s="395">
        <v>583.3333333333334</v>
      </c>
      <c r="C34" s="395">
        <f t="shared" si="1"/>
        <v>5.833333333</v>
      </c>
      <c r="D34" s="395">
        <f t="shared" si="2"/>
        <v>6</v>
      </c>
      <c r="E34" s="396">
        <v>1.0</v>
      </c>
      <c r="F34" s="377">
        <f t="shared" si="19"/>
        <v>47</v>
      </c>
      <c r="G34" s="444">
        <f t="shared" si="4"/>
        <v>48</v>
      </c>
      <c r="H34" s="445">
        <f t="shared" si="5"/>
        <v>50.4</v>
      </c>
      <c r="I34" s="446">
        <f t="shared" si="6"/>
        <v>52.92</v>
      </c>
      <c r="J34" s="447">
        <f t="shared" si="7"/>
        <v>55.566</v>
      </c>
      <c r="K34" s="448">
        <f t="shared" si="8"/>
        <v>61.1226</v>
      </c>
      <c r="L34" s="377">
        <f t="shared" si="9"/>
        <v>1</v>
      </c>
      <c r="M34" s="377">
        <f t="shared" si="10"/>
        <v>3.4</v>
      </c>
      <c r="N34" s="377">
        <f t="shared" si="11"/>
        <v>5.92</v>
      </c>
      <c r="O34" s="377">
        <f t="shared" si="12"/>
        <v>8.566</v>
      </c>
      <c r="P34" s="377">
        <f t="shared" si="13"/>
        <v>14.1226</v>
      </c>
      <c r="Q34" s="156"/>
      <c r="R34" s="482" t="s">
        <v>358</v>
      </c>
      <c r="S34" s="156"/>
      <c r="T34" s="484">
        <v>134.0</v>
      </c>
      <c r="U34" s="431"/>
      <c r="V34" s="156"/>
      <c r="W34" s="431"/>
      <c r="X34" s="156"/>
      <c r="Y34" s="156"/>
      <c r="Z34" s="156"/>
    </row>
    <row r="35" ht="15.75" customHeight="1">
      <c r="A35" s="395" t="s">
        <v>359</v>
      </c>
      <c r="B35" s="395">
        <v>359.0</v>
      </c>
      <c r="C35" s="395">
        <f t="shared" si="1"/>
        <v>3.59</v>
      </c>
      <c r="D35" s="395">
        <f t="shared" si="2"/>
        <v>4</v>
      </c>
      <c r="E35" s="396">
        <v>1.0</v>
      </c>
      <c r="F35" s="377">
        <f t="shared" si="19"/>
        <v>47</v>
      </c>
      <c r="G35" s="444">
        <f t="shared" si="4"/>
        <v>48</v>
      </c>
      <c r="H35" s="445">
        <f t="shared" si="5"/>
        <v>50.4</v>
      </c>
      <c r="I35" s="446">
        <f t="shared" si="6"/>
        <v>52.92</v>
      </c>
      <c r="J35" s="447">
        <f t="shared" si="7"/>
        <v>55.566</v>
      </c>
      <c r="K35" s="448">
        <f t="shared" si="8"/>
        <v>61.1226</v>
      </c>
      <c r="L35" s="377">
        <f t="shared" si="9"/>
        <v>1</v>
      </c>
      <c r="M35" s="377">
        <f t="shared" si="10"/>
        <v>3.4</v>
      </c>
      <c r="N35" s="377">
        <f t="shared" si="11"/>
        <v>5.92</v>
      </c>
      <c r="O35" s="377">
        <f t="shared" si="12"/>
        <v>8.566</v>
      </c>
      <c r="P35" s="377">
        <f t="shared" si="13"/>
        <v>14.1226</v>
      </c>
      <c r="Q35" s="156"/>
      <c r="R35" s="156"/>
      <c r="S35" s="156"/>
      <c r="T35" s="156"/>
      <c r="U35" s="431"/>
      <c r="V35" s="156"/>
      <c r="W35" s="431"/>
      <c r="X35" s="156"/>
      <c r="Y35" s="156"/>
      <c r="Z35" s="156"/>
    </row>
    <row r="36" ht="15.75" customHeight="1">
      <c r="A36" s="475" t="s">
        <v>360</v>
      </c>
      <c r="B36" s="475">
        <v>631.3333333333334</v>
      </c>
      <c r="C36" s="395">
        <f t="shared" si="1"/>
        <v>6.313333333</v>
      </c>
      <c r="D36" s="395">
        <f t="shared" si="2"/>
        <v>7</v>
      </c>
      <c r="E36" s="396">
        <v>1.0</v>
      </c>
      <c r="F36" s="377">
        <f t="shared" si="19"/>
        <v>47</v>
      </c>
      <c r="G36" s="444">
        <f t="shared" si="4"/>
        <v>48</v>
      </c>
      <c r="H36" s="445">
        <f t="shared" si="5"/>
        <v>50.4</v>
      </c>
      <c r="I36" s="446">
        <f t="shared" si="6"/>
        <v>52.92</v>
      </c>
      <c r="J36" s="447">
        <f t="shared" si="7"/>
        <v>55.566</v>
      </c>
      <c r="K36" s="448">
        <f t="shared" si="8"/>
        <v>61.1226</v>
      </c>
      <c r="L36" s="377">
        <f t="shared" si="9"/>
        <v>1</v>
      </c>
      <c r="M36" s="377">
        <f t="shared" si="10"/>
        <v>3.4</v>
      </c>
      <c r="N36" s="377">
        <f t="shared" si="11"/>
        <v>5.92</v>
      </c>
      <c r="O36" s="377">
        <f t="shared" si="12"/>
        <v>8.566</v>
      </c>
      <c r="P36" s="377">
        <f t="shared" si="13"/>
        <v>14.1226</v>
      </c>
      <c r="Q36" s="485" t="s">
        <v>361</v>
      </c>
      <c r="R36" s="485"/>
      <c r="S36" s="486"/>
      <c r="T36" s="485"/>
      <c r="U36" s="486"/>
      <c r="V36" s="156"/>
      <c r="W36" s="431"/>
      <c r="X36" s="156"/>
      <c r="Y36" s="156"/>
      <c r="Z36" s="156"/>
    </row>
    <row r="37" ht="15.75" customHeight="1">
      <c r="A37" s="395" t="s">
        <v>362</v>
      </c>
      <c r="B37" s="395">
        <v>674.6666666666666</v>
      </c>
      <c r="C37" s="395">
        <f t="shared" si="1"/>
        <v>6.746666667</v>
      </c>
      <c r="D37" s="395">
        <f t="shared" si="2"/>
        <v>7</v>
      </c>
      <c r="E37" s="396">
        <v>1.0</v>
      </c>
      <c r="F37" s="377">
        <f t="shared" si="19"/>
        <v>47</v>
      </c>
      <c r="G37" s="444">
        <f t="shared" si="4"/>
        <v>48</v>
      </c>
      <c r="H37" s="445">
        <f t="shared" si="5"/>
        <v>50.4</v>
      </c>
      <c r="I37" s="446">
        <f t="shared" si="6"/>
        <v>52.92</v>
      </c>
      <c r="J37" s="447">
        <f t="shared" si="7"/>
        <v>55.566</v>
      </c>
      <c r="K37" s="448">
        <f t="shared" si="8"/>
        <v>61.1226</v>
      </c>
      <c r="L37" s="377">
        <f t="shared" si="9"/>
        <v>1</v>
      </c>
      <c r="M37" s="377">
        <f t="shared" si="10"/>
        <v>3.4</v>
      </c>
      <c r="N37" s="377">
        <f t="shared" si="11"/>
        <v>5.92</v>
      </c>
      <c r="O37" s="377">
        <f t="shared" si="12"/>
        <v>8.566</v>
      </c>
      <c r="P37" s="377">
        <f t="shared" si="13"/>
        <v>14.1226</v>
      </c>
      <c r="Q37" s="487" t="s">
        <v>363</v>
      </c>
      <c r="R37" s="487"/>
      <c r="S37" s="431"/>
      <c r="T37" s="156"/>
      <c r="U37" s="431"/>
      <c r="V37" s="156"/>
      <c r="W37" s="431"/>
      <c r="X37" s="156"/>
      <c r="Y37" s="156"/>
      <c r="Z37" s="156"/>
    </row>
    <row r="38" ht="15.75" customHeight="1">
      <c r="A38" s="395" t="s">
        <v>364</v>
      </c>
      <c r="B38" s="395">
        <v>879.3333333333334</v>
      </c>
      <c r="C38" s="395">
        <f t="shared" si="1"/>
        <v>8.793333333</v>
      </c>
      <c r="D38" s="395">
        <f t="shared" si="2"/>
        <v>9</v>
      </c>
      <c r="E38" s="396">
        <v>1.0</v>
      </c>
      <c r="F38" s="377">
        <f t="shared" si="19"/>
        <v>47</v>
      </c>
      <c r="G38" s="444">
        <f t="shared" si="4"/>
        <v>48</v>
      </c>
      <c r="H38" s="445">
        <f t="shared" si="5"/>
        <v>50.4</v>
      </c>
      <c r="I38" s="446">
        <f t="shared" si="6"/>
        <v>52.92</v>
      </c>
      <c r="J38" s="447">
        <f t="shared" si="7"/>
        <v>55.566</v>
      </c>
      <c r="K38" s="448">
        <f t="shared" si="8"/>
        <v>61.1226</v>
      </c>
      <c r="L38" s="377">
        <f t="shared" si="9"/>
        <v>1</v>
      </c>
      <c r="M38" s="377">
        <f t="shared" si="10"/>
        <v>3.4</v>
      </c>
      <c r="N38" s="377">
        <f t="shared" si="11"/>
        <v>5.92</v>
      </c>
      <c r="O38" s="377">
        <f t="shared" si="12"/>
        <v>8.566</v>
      </c>
      <c r="P38" s="377">
        <f t="shared" si="13"/>
        <v>14.1226</v>
      </c>
      <c r="Q38" s="390" t="s">
        <v>365</v>
      </c>
      <c r="R38" s="390"/>
      <c r="S38" s="431"/>
      <c r="T38" s="156"/>
      <c r="U38" s="431"/>
      <c r="V38" s="156"/>
      <c r="W38" s="431"/>
      <c r="X38" s="156"/>
      <c r="Y38" s="156"/>
      <c r="Z38" s="156"/>
    </row>
    <row r="39" ht="15.75" customHeight="1">
      <c r="A39" s="395" t="s">
        <v>366</v>
      </c>
      <c r="B39" s="395">
        <v>276.0</v>
      </c>
      <c r="C39" s="395">
        <f t="shared" si="1"/>
        <v>2.76</v>
      </c>
      <c r="D39" s="395">
        <f t="shared" si="2"/>
        <v>3</v>
      </c>
      <c r="E39" s="396">
        <v>1.0</v>
      </c>
      <c r="F39" s="377">
        <f t="shared" si="19"/>
        <v>47</v>
      </c>
      <c r="G39" s="444">
        <f t="shared" si="4"/>
        <v>48</v>
      </c>
      <c r="H39" s="445">
        <f t="shared" si="5"/>
        <v>50.4</v>
      </c>
      <c r="I39" s="446">
        <f t="shared" si="6"/>
        <v>52.92</v>
      </c>
      <c r="J39" s="447">
        <f t="shared" si="7"/>
        <v>55.566</v>
      </c>
      <c r="K39" s="448">
        <f t="shared" si="8"/>
        <v>61.1226</v>
      </c>
      <c r="L39" s="377">
        <f t="shared" si="9"/>
        <v>1</v>
      </c>
      <c r="M39" s="377">
        <f t="shared" si="10"/>
        <v>3.4</v>
      </c>
      <c r="N39" s="377">
        <f t="shared" si="11"/>
        <v>5.92</v>
      </c>
      <c r="O39" s="377">
        <f t="shared" si="12"/>
        <v>8.566</v>
      </c>
      <c r="P39" s="377">
        <f t="shared" si="13"/>
        <v>14.1226</v>
      </c>
      <c r="Q39" s="403" t="s">
        <v>367</v>
      </c>
      <c r="R39" s="156"/>
      <c r="S39" s="431"/>
      <c r="T39" s="156"/>
      <c r="U39" s="431"/>
      <c r="V39" s="156"/>
      <c r="W39" s="431"/>
      <c r="X39" s="156"/>
      <c r="Y39" s="156"/>
      <c r="Z39" s="156"/>
    </row>
    <row r="40" ht="15.75" customHeight="1">
      <c r="A40" s="395" t="s">
        <v>368</v>
      </c>
      <c r="B40" s="395">
        <v>181.66666666666666</v>
      </c>
      <c r="C40" s="395">
        <f t="shared" si="1"/>
        <v>1.816666667</v>
      </c>
      <c r="D40" s="395">
        <f t="shared" si="2"/>
        <v>2</v>
      </c>
      <c r="E40" s="396">
        <v>1.0</v>
      </c>
      <c r="F40" s="377">
        <f t="shared" si="19"/>
        <v>47</v>
      </c>
      <c r="G40" s="444">
        <f t="shared" si="4"/>
        <v>48</v>
      </c>
      <c r="H40" s="445">
        <f t="shared" si="5"/>
        <v>50.4</v>
      </c>
      <c r="I40" s="446">
        <f t="shared" si="6"/>
        <v>52.92</v>
      </c>
      <c r="J40" s="447">
        <f t="shared" si="7"/>
        <v>55.566</v>
      </c>
      <c r="K40" s="448">
        <f t="shared" si="8"/>
        <v>61.1226</v>
      </c>
      <c r="L40" s="377">
        <f t="shared" si="9"/>
        <v>1</v>
      </c>
      <c r="M40" s="377">
        <f t="shared" si="10"/>
        <v>3.4</v>
      </c>
      <c r="N40" s="377">
        <f t="shared" si="11"/>
        <v>5.92</v>
      </c>
      <c r="O40" s="377">
        <f t="shared" si="12"/>
        <v>8.566</v>
      </c>
      <c r="P40" s="377">
        <f t="shared" si="13"/>
        <v>14.1226</v>
      </c>
      <c r="Q40" s="488" t="s">
        <v>369</v>
      </c>
      <c r="R40" s="388"/>
      <c r="S40" s="431"/>
      <c r="T40" s="156"/>
      <c r="U40" s="431"/>
      <c r="V40" s="156"/>
      <c r="W40" s="431"/>
      <c r="X40" s="156"/>
      <c r="Y40" s="156"/>
      <c r="Z40" s="156"/>
    </row>
    <row r="41" ht="15.75" customHeight="1">
      <c r="A41" s="395" t="s">
        <v>370</v>
      </c>
      <c r="B41" s="395">
        <v>404.3333333333333</v>
      </c>
      <c r="C41" s="395">
        <f t="shared" si="1"/>
        <v>4.043333333</v>
      </c>
      <c r="D41" s="395">
        <f t="shared" si="2"/>
        <v>5</v>
      </c>
      <c r="E41" s="396">
        <v>1.0</v>
      </c>
      <c r="F41" s="377">
        <f t="shared" si="19"/>
        <v>47</v>
      </c>
      <c r="G41" s="444">
        <f t="shared" si="4"/>
        <v>48</v>
      </c>
      <c r="H41" s="445">
        <f t="shared" si="5"/>
        <v>50.4</v>
      </c>
      <c r="I41" s="446">
        <f t="shared" si="6"/>
        <v>52.92</v>
      </c>
      <c r="J41" s="447">
        <f t="shared" si="7"/>
        <v>55.566</v>
      </c>
      <c r="K41" s="448">
        <f t="shared" si="8"/>
        <v>61.1226</v>
      </c>
      <c r="L41" s="377">
        <f t="shared" si="9"/>
        <v>1</v>
      </c>
      <c r="M41" s="377">
        <f t="shared" si="10"/>
        <v>3.4</v>
      </c>
      <c r="N41" s="377">
        <f t="shared" si="11"/>
        <v>5.92</v>
      </c>
      <c r="O41" s="377">
        <f t="shared" si="12"/>
        <v>8.566</v>
      </c>
      <c r="P41" s="377">
        <f t="shared" si="13"/>
        <v>14.1226</v>
      </c>
      <c r="Q41" s="488" t="s">
        <v>371</v>
      </c>
      <c r="R41" s="388"/>
      <c r="S41" s="431"/>
      <c r="T41" s="156"/>
      <c r="U41" s="431"/>
      <c r="V41" s="156"/>
      <c r="W41" s="431"/>
      <c r="X41" s="156"/>
      <c r="Y41" s="156"/>
      <c r="Z41" s="156"/>
    </row>
    <row r="42" ht="15.75" customHeight="1">
      <c r="A42" s="395" t="s">
        <v>372</v>
      </c>
      <c r="B42" s="395">
        <v>161.33333333333334</v>
      </c>
      <c r="C42" s="395">
        <f t="shared" si="1"/>
        <v>1.613333333</v>
      </c>
      <c r="D42" s="395">
        <f t="shared" si="2"/>
        <v>2</v>
      </c>
      <c r="E42" s="396">
        <v>1.0</v>
      </c>
      <c r="F42" s="377">
        <f t="shared" si="19"/>
        <v>47</v>
      </c>
      <c r="G42" s="444">
        <f t="shared" si="4"/>
        <v>48</v>
      </c>
      <c r="H42" s="445">
        <f t="shared" si="5"/>
        <v>50.4</v>
      </c>
      <c r="I42" s="446">
        <f t="shared" si="6"/>
        <v>52.92</v>
      </c>
      <c r="J42" s="447">
        <f t="shared" si="7"/>
        <v>55.566</v>
      </c>
      <c r="K42" s="448">
        <f t="shared" si="8"/>
        <v>61.1226</v>
      </c>
      <c r="L42" s="377">
        <f t="shared" si="9"/>
        <v>1</v>
      </c>
      <c r="M42" s="377">
        <f t="shared" si="10"/>
        <v>3.4</v>
      </c>
      <c r="N42" s="377">
        <f t="shared" si="11"/>
        <v>5.92</v>
      </c>
      <c r="O42" s="377">
        <f t="shared" si="12"/>
        <v>8.566</v>
      </c>
      <c r="P42" s="377">
        <f t="shared" si="13"/>
        <v>14.1226</v>
      </c>
      <c r="Q42" s="488" t="s">
        <v>373</v>
      </c>
      <c r="R42" s="388"/>
      <c r="S42" s="431"/>
      <c r="T42" s="156"/>
      <c r="U42" s="431"/>
      <c r="V42" s="156"/>
      <c r="W42" s="431"/>
      <c r="X42" s="156"/>
      <c r="Y42" s="156"/>
      <c r="Z42" s="156"/>
    </row>
    <row r="43" ht="15.75" customHeight="1">
      <c r="A43" s="395" t="s">
        <v>374</v>
      </c>
      <c r="B43" s="395">
        <v>842.6666666666666</v>
      </c>
      <c r="C43" s="395">
        <f t="shared" si="1"/>
        <v>8.426666667</v>
      </c>
      <c r="D43" s="395">
        <f t="shared" si="2"/>
        <v>9</v>
      </c>
      <c r="E43" s="396">
        <v>1.0</v>
      </c>
      <c r="F43" s="377">
        <f t="shared" si="19"/>
        <v>47</v>
      </c>
      <c r="G43" s="444">
        <f t="shared" si="4"/>
        <v>48</v>
      </c>
      <c r="H43" s="445">
        <f t="shared" si="5"/>
        <v>50.4</v>
      </c>
      <c r="I43" s="446">
        <f t="shared" si="6"/>
        <v>52.92</v>
      </c>
      <c r="J43" s="447">
        <f t="shared" si="7"/>
        <v>55.566</v>
      </c>
      <c r="K43" s="448">
        <f t="shared" si="8"/>
        <v>61.1226</v>
      </c>
      <c r="L43" s="377">
        <f t="shared" si="9"/>
        <v>1</v>
      </c>
      <c r="M43" s="377">
        <f t="shared" si="10"/>
        <v>3.4</v>
      </c>
      <c r="N43" s="377">
        <f t="shared" si="11"/>
        <v>5.92</v>
      </c>
      <c r="O43" s="377">
        <f t="shared" si="12"/>
        <v>8.566</v>
      </c>
      <c r="P43" s="377">
        <f t="shared" si="13"/>
        <v>14.1226</v>
      </c>
      <c r="Q43" s="488" t="s">
        <v>375</v>
      </c>
      <c r="R43" s="388"/>
      <c r="S43" s="431"/>
      <c r="T43" s="156"/>
      <c r="U43" s="489">
        <v>0.1</v>
      </c>
      <c r="V43" s="431" t="s">
        <v>376</v>
      </c>
      <c r="W43" s="431"/>
      <c r="X43" s="156"/>
      <c r="Y43" s="156"/>
      <c r="Z43" s="156"/>
    </row>
    <row r="44" ht="15.75" customHeight="1">
      <c r="A44" s="395" t="s">
        <v>377</v>
      </c>
      <c r="B44" s="395">
        <v>279.3333333333333</v>
      </c>
      <c r="C44" s="395">
        <f t="shared" si="1"/>
        <v>2.793333333</v>
      </c>
      <c r="D44" s="395">
        <f t="shared" si="2"/>
        <v>3</v>
      </c>
      <c r="E44" s="396">
        <v>1.0</v>
      </c>
      <c r="F44" s="377">
        <f t="shared" si="19"/>
        <v>47</v>
      </c>
      <c r="G44" s="444">
        <f t="shared" si="4"/>
        <v>48</v>
      </c>
      <c r="H44" s="445">
        <f t="shared" si="5"/>
        <v>50.4</v>
      </c>
      <c r="I44" s="446">
        <f t="shared" si="6"/>
        <v>52.92</v>
      </c>
      <c r="J44" s="447">
        <f t="shared" si="7"/>
        <v>55.566</v>
      </c>
      <c r="K44" s="448">
        <f t="shared" si="8"/>
        <v>61.1226</v>
      </c>
      <c r="L44" s="377">
        <f t="shared" si="9"/>
        <v>1</v>
      </c>
      <c r="M44" s="377">
        <f t="shared" si="10"/>
        <v>3.4</v>
      </c>
      <c r="N44" s="377">
        <f t="shared" si="11"/>
        <v>5.92</v>
      </c>
      <c r="O44" s="377">
        <f t="shared" si="12"/>
        <v>8.566</v>
      </c>
      <c r="P44" s="377">
        <f t="shared" si="13"/>
        <v>14.1226</v>
      </c>
      <c r="Q44" s="156"/>
      <c r="R44" s="156"/>
      <c r="S44" s="431"/>
      <c r="T44" s="431"/>
      <c r="U44" s="489">
        <v>0.05</v>
      </c>
      <c r="V44" s="431" t="s">
        <v>378</v>
      </c>
      <c r="W44" s="156"/>
      <c r="X44" s="431"/>
      <c r="Y44" s="156"/>
      <c r="Z44" s="156"/>
    </row>
    <row r="45" ht="15.75" customHeight="1">
      <c r="A45" s="395" t="s">
        <v>379</v>
      </c>
      <c r="B45" s="395">
        <v>467.6666666666667</v>
      </c>
      <c r="C45" s="395">
        <f t="shared" si="1"/>
        <v>4.676666667</v>
      </c>
      <c r="D45" s="395">
        <f t="shared" si="2"/>
        <v>5</v>
      </c>
      <c r="E45" s="396">
        <v>1.0</v>
      </c>
      <c r="F45" s="377">
        <f t="shared" si="19"/>
        <v>47</v>
      </c>
      <c r="G45" s="444">
        <f t="shared" si="4"/>
        <v>48</v>
      </c>
      <c r="H45" s="445">
        <f t="shared" si="5"/>
        <v>50.4</v>
      </c>
      <c r="I45" s="446">
        <f t="shared" si="6"/>
        <v>52.92</v>
      </c>
      <c r="J45" s="447">
        <f t="shared" si="7"/>
        <v>55.566</v>
      </c>
      <c r="K45" s="448">
        <f t="shared" si="8"/>
        <v>61.1226</v>
      </c>
      <c r="L45" s="377">
        <f t="shared" si="9"/>
        <v>1</v>
      </c>
      <c r="M45" s="377">
        <f t="shared" si="10"/>
        <v>3.4</v>
      </c>
      <c r="N45" s="377">
        <f t="shared" si="11"/>
        <v>5.92</v>
      </c>
      <c r="O45" s="377">
        <f t="shared" si="12"/>
        <v>8.566</v>
      </c>
      <c r="P45" s="377">
        <f t="shared" si="13"/>
        <v>14.1226</v>
      </c>
      <c r="Q45" s="490" t="s">
        <v>380</v>
      </c>
      <c r="R45" s="453"/>
      <c r="S45" s="491" t="s">
        <v>295</v>
      </c>
      <c r="T45" s="492" t="s">
        <v>277</v>
      </c>
      <c r="U45" s="493" t="s">
        <v>278</v>
      </c>
      <c r="V45" s="492" t="s">
        <v>280</v>
      </c>
      <c r="W45" s="492" t="s">
        <v>281</v>
      </c>
      <c r="X45" s="492" t="s">
        <v>282</v>
      </c>
      <c r="Y45" s="156"/>
      <c r="Z45" s="156"/>
    </row>
    <row r="46" ht="15.75" customHeight="1">
      <c r="A46" s="395" t="s">
        <v>381</v>
      </c>
      <c r="B46" s="395">
        <v>733.0</v>
      </c>
      <c r="C46" s="395">
        <f t="shared" si="1"/>
        <v>7.33</v>
      </c>
      <c r="D46" s="395">
        <f t="shared" si="2"/>
        <v>8</v>
      </c>
      <c r="E46" s="396">
        <v>1.0</v>
      </c>
      <c r="F46" s="377">
        <f t="shared" si="19"/>
        <v>47</v>
      </c>
      <c r="G46" s="444">
        <f t="shared" si="4"/>
        <v>48</v>
      </c>
      <c r="H46" s="445">
        <f t="shared" si="5"/>
        <v>50.4</v>
      </c>
      <c r="I46" s="446">
        <f t="shared" si="6"/>
        <v>52.92</v>
      </c>
      <c r="J46" s="447">
        <f t="shared" si="7"/>
        <v>55.566</v>
      </c>
      <c r="K46" s="448">
        <f t="shared" si="8"/>
        <v>61.1226</v>
      </c>
      <c r="L46" s="377">
        <f t="shared" si="9"/>
        <v>1</v>
      </c>
      <c r="M46" s="377">
        <f t="shared" si="10"/>
        <v>3.4</v>
      </c>
      <c r="N46" s="377">
        <f t="shared" si="11"/>
        <v>5.92</v>
      </c>
      <c r="O46" s="377">
        <f t="shared" si="12"/>
        <v>8.566</v>
      </c>
      <c r="P46" s="377">
        <f t="shared" si="13"/>
        <v>14.1226</v>
      </c>
      <c r="Q46" s="494" t="s">
        <v>382</v>
      </c>
      <c r="R46" s="428"/>
      <c r="S46" s="495">
        <v>47.0</v>
      </c>
      <c r="T46" s="496">
        <v>48.0</v>
      </c>
      <c r="U46" s="407">
        <f t="shared" ref="U46:W46" si="20">T46*$U$44+T46</f>
        <v>50.4</v>
      </c>
      <c r="V46" s="407">
        <f t="shared" si="20"/>
        <v>52.92</v>
      </c>
      <c r="W46" s="407">
        <f t="shared" si="20"/>
        <v>55.566</v>
      </c>
      <c r="X46" s="407">
        <f>W46*$U$43+W46</f>
        <v>61.1226</v>
      </c>
      <c r="Y46" s="156"/>
      <c r="Z46" s="156"/>
    </row>
    <row r="47" ht="15.75" customHeight="1">
      <c r="A47" s="395" t="s">
        <v>383</v>
      </c>
      <c r="B47" s="395">
        <v>1353.6666666666667</v>
      </c>
      <c r="C47" s="395">
        <f t="shared" si="1"/>
        <v>13.53666667</v>
      </c>
      <c r="D47" s="395">
        <f t="shared" si="2"/>
        <v>14</v>
      </c>
      <c r="E47" s="396">
        <v>2.0</v>
      </c>
      <c r="F47" s="377">
        <f t="shared" si="19"/>
        <v>47</v>
      </c>
      <c r="G47" s="444">
        <f t="shared" si="4"/>
        <v>96</v>
      </c>
      <c r="H47" s="445">
        <f t="shared" si="5"/>
        <v>100.8</v>
      </c>
      <c r="I47" s="446">
        <f t="shared" si="6"/>
        <v>105.84</v>
      </c>
      <c r="J47" s="447">
        <f t="shared" si="7"/>
        <v>111.132</v>
      </c>
      <c r="K47" s="448">
        <f t="shared" si="8"/>
        <v>122.2452</v>
      </c>
      <c r="L47" s="377">
        <f t="shared" si="9"/>
        <v>49</v>
      </c>
      <c r="M47" s="377">
        <f t="shared" si="10"/>
        <v>53.8</v>
      </c>
      <c r="N47" s="377">
        <f t="shared" si="11"/>
        <v>58.84</v>
      </c>
      <c r="O47" s="377">
        <f t="shared" si="12"/>
        <v>64.132</v>
      </c>
      <c r="P47" s="378">
        <f t="shared" si="13"/>
        <v>75.2452</v>
      </c>
      <c r="Q47" s="426"/>
      <c r="R47" s="427"/>
      <c r="S47" s="497"/>
      <c r="T47" s="497"/>
      <c r="U47" s="497"/>
      <c r="V47" s="497"/>
      <c r="W47" s="497"/>
      <c r="X47" s="497"/>
      <c r="Y47" s="156"/>
      <c r="Z47" s="156"/>
    </row>
    <row r="48" ht="15.75" customHeight="1">
      <c r="A48" s="395" t="s">
        <v>384</v>
      </c>
      <c r="B48" s="395">
        <v>482.3333333333333</v>
      </c>
      <c r="C48" s="395">
        <f t="shared" si="1"/>
        <v>4.823333333</v>
      </c>
      <c r="D48" s="395">
        <f t="shared" si="2"/>
        <v>5</v>
      </c>
      <c r="E48" s="396">
        <v>1.0</v>
      </c>
      <c r="F48" s="377">
        <f t="shared" si="19"/>
        <v>47</v>
      </c>
      <c r="G48" s="444">
        <f t="shared" si="4"/>
        <v>48</v>
      </c>
      <c r="H48" s="445">
        <f t="shared" si="5"/>
        <v>50.4</v>
      </c>
      <c r="I48" s="446">
        <f t="shared" si="6"/>
        <v>52.92</v>
      </c>
      <c r="J48" s="447">
        <f t="shared" si="7"/>
        <v>55.566</v>
      </c>
      <c r="K48" s="448">
        <f t="shared" si="8"/>
        <v>61.1226</v>
      </c>
      <c r="L48" s="377">
        <f t="shared" si="9"/>
        <v>1</v>
      </c>
      <c r="M48" s="377">
        <f t="shared" si="10"/>
        <v>3.4</v>
      </c>
      <c r="N48" s="377">
        <f t="shared" si="11"/>
        <v>5.92</v>
      </c>
      <c r="O48" s="377">
        <f t="shared" si="12"/>
        <v>8.566</v>
      </c>
      <c r="P48" s="377">
        <f t="shared" si="13"/>
        <v>14.1226</v>
      </c>
      <c r="Q48" s="156"/>
      <c r="R48" s="498" t="s">
        <v>385</v>
      </c>
      <c r="Y48" s="156"/>
      <c r="Z48" s="156"/>
    </row>
    <row r="49" ht="15.75" customHeight="1">
      <c r="A49" s="395" t="s">
        <v>386</v>
      </c>
      <c r="B49" s="395">
        <v>485.6666666666667</v>
      </c>
      <c r="C49" s="395">
        <f t="shared" si="1"/>
        <v>4.856666667</v>
      </c>
      <c r="D49" s="395">
        <f t="shared" si="2"/>
        <v>5</v>
      </c>
      <c r="E49" s="396">
        <v>1.0</v>
      </c>
      <c r="F49" s="377">
        <f t="shared" si="19"/>
        <v>47</v>
      </c>
      <c r="G49" s="444">
        <f t="shared" si="4"/>
        <v>48</v>
      </c>
      <c r="H49" s="445">
        <f t="shared" si="5"/>
        <v>50.4</v>
      </c>
      <c r="I49" s="446">
        <f t="shared" si="6"/>
        <v>52.92</v>
      </c>
      <c r="J49" s="447">
        <f t="shared" si="7"/>
        <v>55.566</v>
      </c>
      <c r="K49" s="448">
        <f t="shared" si="8"/>
        <v>61.1226</v>
      </c>
      <c r="L49" s="377">
        <f t="shared" si="9"/>
        <v>1</v>
      </c>
      <c r="M49" s="377">
        <f t="shared" si="10"/>
        <v>3.4</v>
      </c>
      <c r="N49" s="377">
        <f t="shared" si="11"/>
        <v>5.92</v>
      </c>
      <c r="O49" s="377">
        <f t="shared" si="12"/>
        <v>8.566</v>
      </c>
      <c r="P49" s="377">
        <f t="shared" si="13"/>
        <v>14.1226</v>
      </c>
      <c r="Q49" s="156"/>
      <c r="Y49" s="156"/>
      <c r="Z49" s="156"/>
    </row>
    <row r="50" ht="15.75" customHeight="1">
      <c r="A50" s="395" t="s">
        <v>387</v>
      </c>
      <c r="B50" s="395">
        <v>257.3333333333333</v>
      </c>
      <c r="C50" s="395">
        <f t="shared" si="1"/>
        <v>2.573333333</v>
      </c>
      <c r="D50" s="395">
        <f t="shared" si="2"/>
        <v>3</v>
      </c>
      <c r="E50" s="396">
        <v>1.0</v>
      </c>
      <c r="F50" s="377">
        <f t="shared" si="19"/>
        <v>47</v>
      </c>
      <c r="G50" s="444">
        <f t="shared" si="4"/>
        <v>48</v>
      </c>
      <c r="H50" s="445">
        <f t="shared" si="5"/>
        <v>50.4</v>
      </c>
      <c r="I50" s="446">
        <f t="shared" si="6"/>
        <v>52.92</v>
      </c>
      <c r="J50" s="447">
        <f t="shared" si="7"/>
        <v>55.566</v>
      </c>
      <c r="K50" s="448">
        <f t="shared" si="8"/>
        <v>61.1226</v>
      </c>
      <c r="L50" s="377">
        <f t="shared" si="9"/>
        <v>1</v>
      </c>
      <c r="M50" s="377">
        <f t="shared" si="10"/>
        <v>3.4</v>
      </c>
      <c r="N50" s="377">
        <f t="shared" si="11"/>
        <v>5.92</v>
      </c>
      <c r="O50" s="377">
        <f t="shared" si="12"/>
        <v>8.566</v>
      </c>
      <c r="P50" s="377">
        <f t="shared" si="13"/>
        <v>14.1226</v>
      </c>
      <c r="Q50" s="156"/>
      <c r="R50" s="156"/>
      <c r="S50" s="431"/>
      <c r="T50" s="156"/>
      <c r="U50" s="431"/>
      <c r="V50" s="156"/>
      <c r="W50" s="431"/>
      <c r="X50" s="156"/>
      <c r="Y50" s="156"/>
      <c r="Z50" s="156"/>
    </row>
    <row r="51" ht="15.75" customHeight="1">
      <c r="A51" s="395" t="s">
        <v>388</v>
      </c>
      <c r="B51" s="395">
        <v>146.66666666666666</v>
      </c>
      <c r="C51" s="395">
        <f t="shared" si="1"/>
        <v>1.466666667</v>
      </c>
      <c r="D51" s="395">
        <f t="shared" si="2"/>
        <v>2</v>
      </c>
      <c r="E51" s="396">
        <v>1.0</v>
      </c>
      <c r="F51" s="377">
        <f t="shared" si="19"/>
        <v>47</v>
      </c>
      <c r="G51" s="444">
        <f t="shared" si="4"/>
        <v>48</v>
      </c>
      <c r="H51" s="445">
        <f t="shared" si="5"/>
        <v>50.4</v>
      </c>
      <c r="I51" s="446">
        <f t="shared" si="6"/>
        <v>52.92</v>
      </c>
      <c r="J51" s="447">
        <f t="shared" si="7"/>
        <v>55.566</v>
      </c>
      <c r="K51" s="448">
        <f t="shared" si="8"/>
        <v>61.1226</v>
      </c>
      <c r="L51" s="377">
        <f t="shared" si="9"/>
        <v>1</v>
      </c>
      <c r="M51" s="377">
        <f t="shared" si="10"/>
        <v>3.4</v>
      </c>
      <c r="N51" s="377">
        <f t="shared" si="11"/>
        <v>5.92</v>
      </c>
      <c r="O51" s="377">
        <f t="shared" si="12"/>
        <v>8.566</v>
      </c>
      <c r="P51" s="377">
        <f t="shared" si="13"/>
        <v>14.1226</v>
      </c>
      <c r="Q51" s="156"/>
      <c r="R51" s="156"/>
      <c r="S51" s="431"/>
      <c r="T51" s="156"/>
      <c r="U51" s="431"/>
      <c r="V51" s="156"/>
      <c r="W51" s="431"/>
      <c r="X51" s="156"/>
      <c r="Y51" s="156"/>
      <c r="Z51" s="156"/>
    </row>
    <row r="52" ht="15.75" customHeight="1">
      <c r="A52" s="395" t="s">
        <v>389</v>
      </c>
      <c r="B52" s="395">
        <v>518.6666666666666</v>
      </c>
      <c r="C52" s="395">
        <f t="shared" si="1"/>
        <v>5.186666667</v>
      </c>
      <c r="D52" s="395">
        <f t="shared" si="2"/>
        <v>6</v>
      </c>
      <c r="E52" s="396">
        <v>1.0</v>
      </c>
      <c r="F52" s="377">
        <f t="shared" si="19"/>
        <v>47</v>
      </c>
      <c r="G52" s="444">
        <f t="shared" si="4"/>
        <v>48</v>
      </c>
      <c r="H52" s="445">
        <f t="shared" si="5"/>
        <v>50.4</v>
      </c>
      <c r="I52" s="446">
        <f t="shared" si="6"/>
        <v>52.92</v>
      </c>
      <c r="J52" s="447">
        <f t="shared" si="7"/>
        <v>55.566</v>
      </c>
      <c r="K52" s="448">
        <f t="shared" si="8"/>
        <v>61.1226</v>
      </c>
      <c r="L52" s="377">
        <f t="shared" si="9"/>
        <v>1</v>
      </c>
      <c r="M52" s="377">
        <f t="shared" si="10"/>
        <v>3.4</v>
      </c>
      <c r="N52" s="377">
        <f t="shared" si="11"/>
        <v>5.92</v>
      </c>
      <c r="O52" s="377">
        <f t="shared" si="12"/>
        <v>8.566</v>
      </c>
      <c r="P52" s="377">
        <f t="shared" si="13"/>
        <v>14.1226</v>
      </c>
      <c r="Q52" s="156"/>
      <c r="R52" s="156"/>
      <c r="S52" s="431"/>
      <c r="T52" s="156"/>
      <c r="U52" s="431"/>
      <c r="V52" s="156"/>
      <c r="W52" s="431"/>
      <c r="X52" s="156"/>
      <c r="Y52" s="156"/>
      <c r="Z52" s="156"/>
    </row>
    <row r="53" ht="15.75" customHeight="1">
      <c r="A53" s="395" t="s">
        <v>390</v>
      </c>
      <c r="B53" s="395">
        <v>629.6666666666666</v>
      </c>
      <c r="C53" s="395">
        <f t="shared" si="1"/>
        <v>6.296666667</v>
      </c>
      <c r="D53" s="395">
        <f t="shared" si="2"/>
        <v>7</v>
      </c>
      <c r="E53" s="396">
        <v>1.0</v>
      </c>
      <c r="F53" s="377">
        <f t="shared" si="19"/>
        <v>47</v>
      </c>
      <c r="G53" s="444">
        <f t="shared" si="4"/>
        <v>48</v>
      </c>
      <c r="H53" s="445">
        <f t="shared" si="5"/>
        <v>50.4</v>
      </c>
      <c r="I53" s="446">
        <f t="shared" si="6"/>
        <v>52.92</v>
      </c>
      <c r="J53" s="447">
        <f t="shared" si="7"/>
        <v>55.566</v>
      </c>
      <c r="K53" s="448">
        <f t="shared" si="8"/>
        <v>61.1226</v>
      </c>
      <c r="L53" s="377">
        <f t="shared" si="9"/>
        <v>1</v>
      </c>
      <c r="M53" s="377">
        <f t="shared" si="10"/>
        <v>3.4</v>
      </c>
      <c r="N53" s="377">
        <f t="shared" si="11"/>
        <v>5.92</v>
      </c>
      <c r="O53" s="377">
        <f t="shared" si="12"/>
        <v>8.566</v>
      </c>
      <c r="P53" s="377">
        <f t="shared" si="13"/>
        <v>14.1226</v>
      </c>
      <c r="Q53" s="156"/>
      <c r="R53" s="156"/>
      <c r="S53" s="431"/>
      <c r="T53" s="156"/>
      <c r="U53" s="431"/>
      <c r="V53" s="156"/>
      <c r="W53" s="431"/>
      <c r="X53" s="156"/>
      <c r="Y53" s="156"/>
      <c r="Z53" s="156"/>
    </row>
    <row r="54" ht="15.75" customHeight="1">
      <c r="A54" s="395" t="s">
        <v>391</v>
      </c>
      <c r="B54" s="395">
        <v>336.6666666666667</v>
      </c>
      <c r="C54" s="395">
        <f t="shared" si="1"/>
        <v>3.366666667</v>
      </c>
      <c r="D54" s="395">
        <f t="shared" si="2"/>
        <v>4</v>
      </c>
      <c r="E54" s="396">
        <v>1.0</v>
      </c>
      <c r="F54" s="377">
        <f t="shared" si="19"/>
        <v>47</v>
      </c>
      <c r="G54" s="444">
        <f t="shared" si="4"/>
        <v>48</v>
      </c>
      <c r="H54" s="445">
        <f t="shared" si="5"/>
        <v>50.4</v>
      </c>
      <c r="I54" s="446">
        <f t="shared" si="6"/>
        <v>52.92</v>
      </c>
      <c r="J54" s="447">
        <f t="shared" si="7"/>
        <v>55.566</v>
      </c>
      <c r="K54" s="448">
        <f t="shared" si="8"/>
        <v>61.1226</v>
      </c>
      <c r="L54" s="377">
        <f t="shared" si="9"/>
        <v>1</v>
      </c>
      <c r="M54" s="377">
        <f t="shared" si="10"/>
        <v>3.4</v>
      </c>
      <c r="N54" s="377">
        <f t="shared" si="11"/>
        <v>5.92</v>
      </c>
      <c r="O54" s="377">
        <f t="shared" si="12"/>
        <v>8.566</v>
      </c>
      <c r="P54" s="377">
        <f t="shared" si="13"/>
        <v>14.1226</v>
      </c>
      <c r="Q54" s="156"/>
      <c r="R54" s="156"/>
      <c r="S54" s="431"/>
      <c r="T54" s="156"/>
      <c r="U54" s="431"/>
      <c r="V54" s="156"/>
      <c r="W54" s="431"/>
      <c r="X54" s="156"/>
      <c r="Y54" s="156"/>
      <c r="Z54" s="156"/>
    </row>
    <row r="55" ht="15.75" customHeight="1">
      <c r="A55" s="395" t="s">
        <v>392</v>
      </c>
      <c r="B55" s="395">
        <v>502.3333333333333</v>
      </c>
      <c r="C55" s="395">
        <f t="shared" si="1"/>
        <v>5.023333333</v>
      </c>
      <c r="D55" s="395">
        <f t="shared" si="2"/>
        <v>6</v>
      </c>
      <c r="E55" s="396">
        <v>1.0</v>
      </c>
      <c r="F55" s="377">
        <f t="shared" si="19"/>
        <v>47</v>
      </c>
      <c r="G55" s="444">
        <f t="shared" si="4"/>
        <v>48</v>
      </c>
      <c r="H55" s="445">
        <f t="shared" si="5"/>
        <v>50.4</v>
      </c>
      <c r="I55" s="446">
        <f t="shared" si="6"/>
        <v>52.92</v>
      </c>
      <c r="J55" s="447">
        <f t="shared" si="7"/>
        <v>55.566</v>
      </c>
      <c r="K55" s="448">
        <f t="shared" si="8"/>
        <v>61.1226</v>
      </c>
      <c r="L55" s="377">
        <f t="shared" si="9"/>
        <v>1</v>
      </c>
      <c r="M55" s="377">
        <f t="shared" si="10"/>
        <v>3.4</v>
      </c>
      <c r="N55" s="377">
        <f t="shared" si="11"/>
        <v>5.92</v>
      </c>
      <c r="O55" s="377">
        <f t="shared" si="12"/>
        <v>8.566</v>
      </c>
      <c r="P55" s="377">
        <f t="shared" si="13"/>
        <v>14.1226</v>
      </c>
      <c r="Q55" s="156"/>
      <c r="R55" s="156"/>
      <c r="S55" s="431"/>
      <c r="T55" s="156"/>
      <c r="U55" s="431"/>
      <c r="V55" s="156"/>
      <c r="W55" s="431"/>
      <c r="X55" s="156"/>
      <c r="Y55" s="156"/>
      <c r="Z55" s="156"/>
    </row>
    <row r="56" ht="15.75" customHeight="1">
      <c r="A56" s="395" t="s">
        <v>393</v>
      </c>
      <c r="B56" s="395">
        <v>225.0</v>
      </c>
      <c r="C56" s="395">
        <f t="shared" si="1"/>
        <v>2.25</v>
      </c>
      <c r="D56" s="395">
        <f t="shared" si="2"/>
        <v>3</v>
      </c>
      <c r="E56" s="396">
        <v>1.0</v>
      </c>
      <c r="F56" s="377">
        <f t="shared" si="19"/>
        <v>47</v>
      </c>
      <c r="G56" s="444">
        <f t="shared" si="4"/>
        <v>48</v>
      </c>
      <c r="H56" s="445">
        <f t="shared" si="5"/>
        <v>50.4</v>
      </c>
      <c r="I56" s="446">
        <f t="shared" si="6"/>
        <v>52.92</v>
      </c>
      <c r="J56" s="447">
        <f t="shared" si="7"/>
        <v>55.566</v>
      </c>
      <c r="K56" s="448">
        <f t="shared" si="8"/>
        <v>61.1226</v>
      </c>
      <c r="L56" s="377">
        <f t="shared" si="9"/>
        <v>1</v>
      </c>
      <c r="M56" s="377">
        <f t="shared" si="10"/>
        <v>3.4</v>
      </c>
      <c r="N56" s="377">
        <f t="shared" si="11"/>
        <v>5.92</v>
      </c>
      <c r="O56" s="377">
        <f t="shared" si="12"/>
        <v>8.566</v>
      </c>
      <c r="P56" s="377">
        <f t="shared" si="13"/>
        <v>14.1226</v>
      </c>
      <c r="Q56" s="156"/>
      <c r="R56" s="156"/>
      <c r="S56" s="431"/>
      <c r="T56" s="156"/>
      <c r="U56" s="431"/>
      <c r="V56" s="156"/>
      <c r="W56" s="431"/>
      <c r="X56" s="156"/>
      <c r="Y56" s="156"/>
      <c r="Z56" s="156"/>
    </row>
    <row r="57" ht="15.75" customHeight="1">
      <c r="A57" s="395" t="s">
        <v>394</v>
      </c>
      <c r="B57" s="395">
        <v>332.0</v>
      </c>
      <c r="C57" s="395">
        <f t="shared" si="1"/>
        <v>3.32</v>
      </c>
      <c r="D57" s="395">
        <f t="shared" si="2"/>
        <v>4</v>
      </c>
      <c r="E57" s="396">
        <v>1.0</v>
      </c>
      <c r="F57" s="377">
        <f t="shared" si="19"/>
        <v>47</v>
      </c>
      <c r="G57" s="444">
        <f t="shared" si="4"/>
        <v>48</v>
      </c>
      <c r="H57" s="445">
        <f t="shared" si="5"/>
        <v>50.4</v>
      </c>
      <c r="I57" s="446">
        <f t="shared" si="6"/>
        <v>52.92</v>
      </c>
      <c r="J57" s="447">
        <f t="shared" si="7"/>
        <v>55.566</v>
      </c>
      <c r="K57" s="448">
        <f t="shared" si="8"/>
        <v>61.1226</v>
      </c>
      <c r="L57" s="377">
        <f t="shared" si="9"/>
        <v>1</v>
      </c>
      <c r="M57" s="377">
        <f t="shared" si="10"/>
        <v>3.4</v>
      </c>
      <c r="N57" s="377">
        <f t="shared" si="11"/>
        <v>5.92</v>
      </c>
      <c r="O57" s="377">
        <f t="shared" si="12"/>
        <v>8.566</v>
      </c>
      <c r="P57" s="377">
        <f t="shared" si="13"/>
        <v>14.1226</v>
      </c>
      <c r="Q57" s="156"/>
      <c r="R57" s="156"/>
      <c r="S57" s="431"/>
      <c r="T57" s="156"/>
      <c r="U57" s="431"/>
      <c r="V57" s="156"/>
      <c r="W57" s="431"/>
      <c r="X57" s="156"/>
      <c r="Y57" s="156"/>
      <c r="Z57" s="156"/>
    </row>
    <row r="58" ht="15.75" customHeight="1">
      <c r="A58" s="395" t="s">
        <v>395</v>
      </c>
      <c r="B58" s="395">
        <v>0.0</v>
      </c>
      <c r="C58" s="395">
        <f t="shared" si="1"/>
        <v>0</v>
      </c>
      <c r="D58" s="395">
        <f t="shared" si="2"/>
        <v>0</v>
      </c>
      <c r="E58" s="396">
        <v>1.0</v>
      </c>
      <c r="F58" s="377">
        <f t="shared" si="19"/>
        <v>47</v>
      </c>
      <c r="G58" s="444">
        <f t="shared" si="4"/>
        <v>48</v>
      </c>
      <c r="H58" s="445">
        <f t="shared" si="5"/>
        <v>50.4</v>
      </c>
      <c r="I58" s="446">
        <f t="shared" si="6"/>
        <v>52.92</v>
      </c>
      <c r="J58" s="447">
        <f t="shared" si="7"/>
        <v>55.566</v>
      </c>
      <c r="K58" s="448">
        <f t="shared" si="8"/>
        <v>61.1226</v>
      </c>
      <c r="L58" s="377">
        <f t="shared" si="9"/>
        <v>1</v>
      </c>
      <c r="M58" s="377">
        <f t="shared" si="10"/>
        <v>3.4</v>
      </c>
      <c r="N58" s="377">
        <f t="shared" si="11"/>
        <v>5.92</v>
      </c>
      <c r="O58" s="377">
        <f t="shared" si="12"/>
        <v>8.566</v>
      </c>
      <c r="P58" s="377">
        <f t="shared" si="13"/>
        <v>14.1226</v>
      </c>
      <c r="Q58" s="156"/>
      <c r="R58" s="156"/>
      <c r="S58" s="431"/>
      <c r="T58" s="156"/>
      <c r="U58" s="431"/>
      <c r="V58" s="156"/>
      <c r="W58" s="431"/>
      <c r="X58" s="156"/>
      <c r="Y58" s="156"/>
      <c r="Z58" s="156"/>
    </row>
    <row r="59" ht="15.75" customHeight="1">
      <c r="A59" s="395" t="s">
        <v>396</v>
      </c>
      <c r="B59" s="395">
        <v>273.6666666666667</v>
      </c>
      <c r="C59" s="395">
        <f t="shared" si="1"/>
        <v>2.736666667</v>
      </c>
      <c r="D59" s="395">
        <f t="shared" si="2"/>
        <v>3</v>
      </c>
      <c r="E59" s="396">
        <v>1.0</v>
      </c>
      <c r="F59" s="377">
        <f t="shared" si="19"/>
        <v>47</v>
      </c>
      <c r="G59" s="444">
        <f t="shared" si="4"/>
        <v>48</v>
      </c>
      <c r="H59" s="445">
        <f t="shared" si="5"/>
        <v>50.4</v>
      </c>
      <c r="I59" s="446">
        <f t="shared" si="6"/>
        <v>52.92</v>
      </c>
      <c r="J59" s="447">
        <f t="shared" si="7"/>
        <v>55.566</v>
      </c>
      <c r="K59" s="448">
        <f t="shared" si="8"/>
        <v>61.1226</v>
      </c>
      <c r="L59" s="377">
        <f t="shared" si="9"/>
        <v>1</v>
      </c>
      <c r="M59" s="377">
        <f t="shared" si="10"/>
        <v>3.4</v>
      </c>
      <c r="N59" s="377">
        <f t="shared" si="11"/>
        <v>5.92</v>
      </c>
      <c r="O59" s="377">
        <f t="shared" si="12"/>
        <v>8.566</v>
      </c>
      <c r="P59" s="377">
        <f t="shared" si="13"/>
        <v>14.1226</v>
      </c>
      <c r="Q59" s="156"/>
      <c r="R59" s="156"/>
      <c r="S59" s="431"/>
      <c r="T59" s="156"/>
      <c r="U59" s="431"/>
      <c r="V59" s="156"/>
      <c r="W59" s="431"/>
      <c r="X59" s="156"/>
      <c r="Y59" s="156"/>
      <c r="Z59" s="156"/>
    </row>
    <row r="60" ht="15.75" customHeight="1">
      <c r="A60" s="395" t="s">
        <v>397</v>
      </c>
      <c r="B60" s="395">
        <v>441.3333333333333</v>
      </c>
      <c r="C60" s="395">
        <f t="shared" si="1"/>
        <v>4.413333333</v>
      </c>
      <c r="D60" s="395">
        <f t="shared" si="2"/>
        <v>5</v>
      </c>
      <c r="E60" s="396">
        <v>1.0</v>
      </c>
      <c r="F60" s="377">
        <f t="shared" si="19"/>
        <v>47</v>
      </c>
      <c r="G60" s="444">
        <f t="shared" si="4"/>
        <v>48</v>
      </c>
      <c r="H60" s="445">
        <f t="shared" si="5"/>
        <v>50.4</v>
      </c>
      <c r="I60" s="446">
        <f t="shared" si="6"/>
        <v>52.92</v>
      </c>
      <c r="J60" s="447">
        <f t="shared" si="7"/>
        <v>55.566</v>
      </c>
      <c r="K60" s="448">
        <f t="shared" si="8"/>
        <v>61.1226</v>
      </c>
      <c r="L60" s="377">
        <f t="shared" si="9"/>
        <v>1</v>
      </c>
      <c r="M60" s="377">
        <f t="shared" si="10"/>
        <v>3.4</v>
      </c>
      <c r="N60" s="377">
        <f t="shared" si="11"/>
        <v>5.92</v>
      </c>
      <c r="O60" s="377">
        <f t="shared" si="12"/>
        <v>8.566</v>
      </c>
      <c r="P60" s="377">
        <f t="shared" si="13"/>
        <v>14.1226</v>
      </c>
      <c r="Q60" s="156"/>
      <c r="R60" s="156"/>
      <c r="S60" s="431"/>
      <c r="T60" s="156"/>
      <c r="U60" s="431"/>
      <c r="V60" s="156"/>
      <c r="W60" s="431"/>
      <c r="X60" s="156"/>
      <c r="Y60" s="156"/>
      <c r="Z60" s="156"/>
    </row>
    <row r="61" ht="15.75" customHeight="1">
      <c r="A61" s="395" t="s">
        <v>398</v>
      </c>
      <c r="B61" s="395">
        <v>653.6666666666666</v>
      </c>
      <c r="C61" s="395">
        <f t="shared" si="1"/>
        <v>6.536666667</v>
      </c>
      <c r="D61" s="395">
        <f t="shared" si="2"/>
        <v>7</v>
      </c>
      <c r="E61" s="396">
        <v>1.0</v>
      </c>
      <c r="F61" s="377">
        <f t="shared" si="19"/>
        <v>47</v>
      </c>
      <c r="G61" s="444">
        <f t="shared" si="4"/>
        <v>48</v>
      </c>
      <c r="H61" s="445">
        <f t="shared" si="5"/>
        <v>50.4</v>
      </c>
      <c r="I61" s="446">
        <f t="shared" si="6"/>
        <v>52.92</v>
      </c>
      <c r="J61" s="447">
        <f t="shared" si="7"/>
        <v>55.566</v>
      </c>
      <c r="K61" s="448">
        <f t="shared" si="8"/>
        <v>61.1226</v>
      </c>
      <c r="L61" s="377">
        <f t="shared" si="9"/>
        <v>1</v>
      </c>
      <c r="M61" s="377">
        <f t="shared" si="10"/>
        <v>3.4</v>
      </c>
      <c r="N61" s="377">
        <f t="shared" si="11"/>
        <v>5.92</v>
      </c>
      <c r="O61" s="377">
        <f t="shared" si="12"/>
        <v>8.566</v>
      </c>
      <c r="P61" s="377">
        <f t="shared" si="13"/>
        <v>14.1226</v>
      </c>
      <c r="Q61" s="156"/>
      <c r="R61" s="156"/>
      <c r="S61" s="431"/>
      <c r="T61" s="156"/>
      <c r="U61" s="431"/>
      <c r="V61" s="156"/>
      <c r="W61" s="431"/>
      <c r="X61" s="156"/>
      <c r="Y61" s="156"/>
      <c r="Z61" s="156"/>
    </row>
    <row r="62" ht="15.75" customHeight="1">
      <c r="A62" s="395" t="s">
        <v>399</v>
      </c>
      <c r="B62" s="395">
        <v>419.6666666666667</v>
      </c>
      <c r="C62" s="395">
        <f t="shared" si="1"/>
        <v>4.196666667</v>
      </c>
      <c r="D62" s="395">
        <f t="shared" si="2"/>
        <v>5</v>
      </c>
      <c r="E62" s="396">
        <v>1.0</v>
      </c>
      <c r="F62" s="377">
        <f t="shared" si="19"/>
        <v>47</v>
      </c>
      <c r="G62" s="444">
        <f t="shared" si="4"/>
        <v>48</v>
      </c>
      <c r="H62" s="445">
        <f t="shared" si="5"/>
        <v>50.4</v>
      </c>
      <c r="I62" s="446">
        <f t="shared" si="6"/>
        <v>52.92</v>
      </c>
      <c r="J62" s="447">
        <f t="shared" si="7"/>
        <v>55.566</v>
      </c>
      <c r="K62" s="448">
        <f t="shared" si="8"/>
        <v>61.1226</v>
      </c>
      <c r="L62" s="377">
        <f t="shared" si="9"/>
        <v>1</v>
      </c>
      <c r="M62" s="377">
        <f t="shared" si="10"/>
        <v>3.4</v>
      </c>
      <c r="N62" s="377">
        <f t="shared" si="11"/>
        <v>5.92</v>
      </c>
      <c r="O62" s="377">
        <f t="shared" si="12"/>
        <v>8.566</v>
      </c>
      <c r="P62" s="377">
        <f t="shared" si="13"/>
        <v>14.1226</v>
      </c>
      <c r="Q62" s="156"/>
      <c r="R62" s="156"/>
      <c r="S62" s="431"/>
      <c r="T62" s="156"/>
      <c r="U62" s="431"/>
      <c r="V62" s="156"/>
      <c r="W62" s="431"/>
      <c r="X62" s="156"/>
      <c r="Y62" s="156"/>
      <c r="Z62" s="156"/>
    </row>
    <row r="63" ht="15.75" customHeight="1">
      <c r="A63" s="395" t="s">
        <v>400</v>
      </c>
      <c r="B63" s="395">
        <v>75.66666666666667</v>
      </c>
      <c r="C63" s="395">
        <f t="shared" si="1"/>
        <v>0.7566666667</v>
      </c>
      <c r="D63" s="395">
        <f t="shared" si="2"/>
        <v>1</v>
      </c>
      <c r="E63" s="396">
        <v>1.0</v>
      </c>
      <c r="F63" s="377">
        <f t="shared" si="19"/>
        <v>47</v>
      </c>
      <c r="G63" s="444">
        <f t="shared" si="4"/>
        <v>48</v>
      </c>
      <c r="H63" s="445">
        <f t="shared" si="5"/>
        <v>50.4</v>
      </c>
      <c r="I63" s="446">
        <f t="shared" si="6"/>
        <v>52.92</v>
      </c>
      <c r="J63" s="447">
        <f t="shared" si="7"/>
        <v>55.566</v>
      </c>
      <c r="K63" s="448">
        <f t="shared" si="8"/>
        <v>61.1226</v>
      </c>
      <c r="L63" s="377">
        <f t="shared" si="9"/>
        <v>1</v>
      </c>
      <c r="M63" s="377">
        <f t="shared" si="10"/>
        <v>3.4</v>
      </c>
      <c r="N63" s="377">
        <f t="shared" si="11"/>
        <v>5.92</v>
      </c>
      <c r="O63" s="377">
        <f t="shared" si="12"/>
        <v>8.566</v>
      </c>
      <c r="P63" s="377">
        <f t="shared" si="13"/>
        <v>14.1226</v>
      </c>
      <c r="Q63" s="156"/>
      <c r="R63" s="156"/>
      <c r="S63" s="431"/>
      <c r="T63" s="156"/>
      <c r="U63" s="431"/>
      <c r="V63" s="156"/>
      <c r="W63" s="431"/>
      <c r="X63" s="156"/>
      <c r="Y63" s="156"/>
      <c r="Z63" s="156"/>
    </row>
    <row r="64" ht="15.75" customHeight="1">
      <c r="A64" s="395" t="s">
        <v>401</v>
      </c>
      <c r="B64" s="395">
        <v>453.6666666666667</v>
      </c>
      <c r="C64" s="395">
        <f t="shared" si="1"/>
        <v>4.536666667</v>
      </c>
      <c r="D64" s="395">
        <f t="shared" si="2"/>
        <v>5</v>
      </c>
      <c r="E64" s="396">
        <v>1.0</v>
      </c>
      <c r="F64" s="377">
        <f t="shared" si="19"/>
        <v>47</v>
      </c>
      <c r="G64" s="444">
        <f t="shared" si="4"/>
        <v>48</v>
      </c>
      <c r="H64" s="445">
        <f t="shared" si="5"/>
        <v>50.4</v>
      </c>
      <c r="I64" s="446">
        <f t="shared" si="6"/>
        <v>52.92</v>
      </c>
      <c r="J64" s="447">
        <f t="shared" si="7"/>
        <v>55.566</v>
      </c>
      <c r="K64" s="448">
        <f t="shared" si="8"/>
        <v>61.1226</v>
      </c>
      <c r="L64" s="377">
        <f t="shared" si="9"/>
        <v>1</v>
      </c>
      <c r="M64" s="377">
        <f t="shared" si="10"/>
        <v>3.4</v>
      </c>
      <c r="N64" s="377">
        <f t="shared" si="11"/>
        <v>5.92</v>
      </c>
      <c r="O64" s="377">
        <f t="shared" si="12"/>
        <v>8.566</v>
      </c>
      <c r="P64" s="377">
        <f t="shared" si="13"/>
        <v>14.1226</v>
      </c>
      <c r="Q64" s="156"/>
      <c r="R64" s="156"/>
      <c r="S64" s="431"/>
      <c r="T64" s="156"/>
      <c r="U64" s="431"/>
      <c r="V64" s="156"/>
      <c r="W64" s="431"/>
      <c r="X64" s="156"/>
      <c r="Y64" s="156"/>
      <c r="Z64" s="156"/>
    </row>
    <row r="65" ht="15.75" customHeight="1">
      <c r="A65" s="395" t="s">
        <v>402</v>
      </c>
      <c r="B65" s="395">
        <v>560.6666666666666</v>
      </c>
      <c r="C65" s="395">
        <f t="shared" si="1"/>
        <v>5.606666667</v>
      </c>
      <c r="D65" s="395">
        <f t="shared" si="2"/>
        <v>6</v>
      </c>
      <c r="E65" s="396">
        <v>1.0</v>
      </c>
      <c r="F65" s="377">
        <f t="shared" si="19"/>
        <v>47</v>
      </c>
      <c r="G65" s="444">
        <f t="shared" si="4"/>
        <v>48</v>
      </c>
      <c r="H65" s="445">
        <f t="shared" si="5"/>
        <v>50.4</v>
      </c>
      <c r="I65" s="446">
        <f t="shared" si="6"/>
        <v>52.92</v>
      </c>
      <c r="J65" s="447">
        <f t="shared" si="7"/>
        <v>55.566</v>
      </c>
      <c r="K65" s="448">
        <f t="shared" si="8"/>
        <v>61.1226</v>
      </c>
      <c r="L65" s="377">
        <f t="shared" si="9"/>
        <v>1</v>
      </c>
      <c r="M65" s="377">
        <f t="shared" si="10"/>
        <v>3.4</v>
      </c>
      <c r="N65" s="377">
        <f t="shared" si="11"/>
        <v>5.92</v>
      </c>
      <c r="O65" s="377">
        <f t="shared" si="12"/>
        <v>8.566</v>
      </c>
      <c r="P65" s="377">
        <f t="shared" si="13"/>
        <v>14.1226</v>
      </c>
      <c r="Q65" s="156"/>
      <c r="R65" s="156"/>
      <c r="S65" s="431"/>
      <c r="T65" s="156"/>
      <c r="U65" s="431"/>
      <c r="V65" s="156"/>
      <c r="W65" s="431"/>
      <c r="X65" s="156"/>
      <c r="Y65" s="156"/>
      <c r="Z65" s="156"/>
    </row>
    <row r="66" ht="15.75" customHeight="1">
      <c r="A66" s="395" t="s">
        <v>403</v>
      </c>
      <c r="B66" s="395">
        <v>689.3333333333334</v>
      </c>
      <c r="C66" s="395">
        <f t="shared" si="1"/>
        <v>6.893333333</v>
      </c>
      <c r="D66" s="395">
        <f t="shared" si="2"/>
        <v>7</v>
      </c>
      <c r="E66" s="396">
        <v>1.0</v>
      </c>
      <c r="F66" s="377">
        <f t="shared" si="19"/>
        <v>47</v>
      </c>
      <c r="G66" s="444">
        <f t="shared" si="4"/>
        <v>48</v>
      </c>
      <c r="H66" s="445">
        <f t="shared" si="5"/>
        <v>50.4</v>
      </c>
      <c r="I66" s="446">
        <f t="shared" si="6"/>
        <v>52.92</v>
      </c>
      <c r="J66" s="447">
        <f t="shared" si="7"/>
        <v>55.566</v>
      </c>
      <c r="K66" s="448">
        <f t="shared" si="8"/>
        <v>61.1226</v>
      </c>
      <c r="L66" s="377">
        <f t="shared" si="9"/>
        <v>1</v>
      </c>
      <c r="M66" s="377">
        <f t="shared" si="10"/>
        <v>3.4</v>
      </c>
      <c r="N66" s="377">
        <f t="shared" si="11"/>
        <v>5.92</v>
      </c>
      <c r="O66" s="377">
        <f t="shared" si="12"/>
        <v>8.566</v>
      </c>
      <c r="P66" s="377">
        <f t="shared" si="13"/>
        <v>14.1226</v>
      </c>
      <c r="Q66" s="156"/>
      <c r="R66" s="156"/>
      <c r="S66" s="431"/>
      <c r="T66" s="156"/>
      <c r="U66" s="431"/>
      <c r="V66" s="156"/>
      <c r="W66" s="431"/>
      <c r="X66" s="156"/>
      <c r="Y66" s="156"/>
      <c r="Z66" s="156"/>
    </row>
    <row r="67" ht="15.75" customHeight="1">
      <c r="A67" s="395" t="s">
        <v>404</v>
      </c>
      <c r="B67" s="499">
        <v>84.66666666666667</v>
      </c>
      <c r="C67" s="395">
        <f t="shared" si="1"/>
        <v>0.8466666667</v>
      </c>
      <c r="D67" s="395">
        <f t="shared" si="2"/>
        <v>1</v>
      </c>
      <c r="E67" s="396">
        <v>0.0</v>
      </c>
      <c r="F67" s="377">
        <f t="shared" si="19"/>
        <v>47</v>
      </c>
      <c r="G67" s="444">
        <f t="shared" si="4"/>
        <v>0</v>
      </c>
      <c r="H67" s="445">
        <f t="shared" si="5"/>
        <v>0</v>
      </c>
      <c r="I67" s="446">
        <f t="shared" si="6"/>
        <v>0</v>
      </c>
      <c r="J67" s="447">
        <f t="shared" si="7"/>
        <v>0</v>
      </c>
      <c r="K67" s="448">
        <f t="shared" si="8"/>
        <v>0</v>
      </c>
      <c r="L67" s="377">
        <f t="shared" si="9"/>
        <v>-47</v>
      </c>
      <c r="M67" s="377">
        <f t="shared" si="10"/>
        <v>-47</v>
      </c>
      <c r="N67" s="377">
        <f t="shared" si="11"/>
        <v>-47</v>
      </c>
      <c r="O67" s="377">
        <f t="shared" si="12"/>
        <v>-47</v>
      </c>
      <c r="P67" s="377">
        <f t="shared" si="13"/>
        <v>-47</v>
      </c>
      <c r="Q67" s="156"/>
      <c r="R67" s="156"/>
      <c r="S67" s="431"/>
      <c r="T67" s="156"/>
      <c r="U67" s="431"/>
      <c r="V67" s="156"/>
      <c r="W67" s="431"/>
      <c r="X67" s="156"/>
      <c r="Y67" s="156"/>
      <c r="Z67" s="156"/>
    </row>
    <row r="68" ht="15.75" customHeight="1">
      <c r="A68" s="395" t="s">
        <v>405</v>
      </c>
      <c r="B68" s="395">
        <v>551.6666666666666</v>
      </c>
      <c r="C68" s="395">
        <f t="shared" si="1"/>
        <v>5.516666667</v>
      </c>
      <c r="D68" s="395">
        <f t="shared" si="2"/>
        <v>6</v>
      </c>
      <c r="E68" s="396">
        <v>1.0</v>
      </c>
      <c r="F68" s="377">
        <f t="shared" si="19"/>
        <v>47</v>
      </c>
      <c r="G68" s="444">
        <f t="shared" si="4"/>
        <v>48</v>
      </c>
      <c r="H68" s="445">
        <f t="shared" si="5"/>
        <v>50.4</v>
      </c>
      <c r="I68" s="446">
        <f t="shared" si="6"/>
        <v>52.92</v>
      </c>
      <c r="J68" s="447">
        <f t="shared" si="7"/>
        <v>55.566</v>
      </c>
      <c r="K68" s="448">
        <f t="shared" si="8"/>
        <v>61.1226</v>
      </c>
      <c r="L68" s="377">
        <f t="shared" si="9"/>
        <v>1</v>
      </c>
      <c r="M68" s="377">
        <f t="shared" si="10"/>
        <v>3.4</v>
      </c>
      <c r="N68" s="377">
        <f t="shared" si="11"/>
        <v>5.92</v>
      </c>
      <c r="O68" s="377">
        <f t="shared" si="12"/>
        <v>8.566</v>
      </c>
      <c r="P68" s="377">
        <f t="shared" si="13"/>
        <v>14.1226</v>
      </c>
      <c r="Q68" s="156"/>
      <c r="R68" s="156"/>
      <c r="S68" s="431"/>
      <c r="T68" s="156"/>
      <c r="U68" s="431"/>
      <c r="V68" s="156"/>
      <c r="W68" s="431"/>
      <c r="X68" s="156"/>
      <c r="Y68" s="156"/>
      <c r="Z68" s="156"/>
    </row>
    <row r="69" ht="15.75" customHeight="1">
      <c r="A69" s="395" t="s">
        <v>406</v>
      </c>
      <c r="B69" s="395">
        <v>453.3333333333333</v>
      </c>
      <c r="C69" s="395">
        <f t="shared" si="1"/>
        <v>4.533333333</v>
      </c>
      <c r="D69" s="395">
        <f t="shared" si="2"/>
        <v>5</v>
      </c>
      <c r="E69" s="396">
        <v>1.0</v>
      </c>
      <c r="F69" s="377">
        <f t="shared" si="19"/>
        <v>47</v>
      </c>
      <c r="G69" s="444">
        <f t="shared" si="4"/>
        <v>48</v>
      </c>
      <c r="H69" s="445">
        <f t="shared" si="5"/>
        <v>50.4</v>
      </c>
      <c r="I69" s="446">
        <f t="shared" si="6"/>
        <v>52.92</v>
      </c>
      <c r="J69" s="447">
        <f t="shared" si="7"/>
        <v>55.566</v>
      </c>
      <c r="K69" s="448">
        <f t="shared" si="8"/>
        <v>61.1226</v>
      </c>
      <c r="L69" s="377">
        <f t="shared" si="9"/>
        <v>1</v>
      </c>
      <c r="M69" s="377">
        <f t="shared" si="10"/>
        <v>3.4</v>
      </c>
      <c r="N69" s="377">
        <f t="shared" si="11"/>
        <v>5.92</v>
      </c>
      <c r="O69" s="377">
        <f t="shared" si="12"/>
        <v>8.566</v>
      </c>
      <c r="P69" s="377">
        <f t="shared" si="13"/>
        <v>14.1226</v>
      </c>
      <c r="Q69" s="156"/>
      <c r="R69" s="156"/>
      <c r="S69" s="431"/>
      <c r="T69" s="156"/>
      <c r="U69" s="431"/>
      <c r="V69" s="156"/>
      <c r="W69" s="431"/>
      <c r="X69" s="156"/>
      <c r="Y69" s="156"/>
      <c r="Z69" s="156"/>
    </row>
    <row r="70" ht="15.75" customHeight="1">
      <c r="A70" s="395" t="s">
        <v>407</v>
      </c>
      <c r="B70" s="395">
        <v>279.3333333333333</v>
      </c>
      <c r="C70" s="395">
        <f t="shared" si="1"/>
        <v>2.793333333</v>
      </c>
      <c r="D70" s="395">
        <f t="shared" si="2"/>
        <v>3</v>
      </c>
      <c r="E70" s="396">
        <v>1.0</v>
      </c>
      <c r="F70" s="377">
        <f t="shared" si="19"/>
        <v>47</v>
      </c>
      <c r="G70" s="444">
        <f t="shared" si="4"/>
        <v>48</v>
      </c>
      <c r="H70" s="445">
        <f t="shared" si="5"/>
        <v>50.4</v>
      </c>
      <c r="I70" s="446">
        <f t="shared" si="6"/>
        <v>52.92</v>
      </c>
      <c r="J70" s="447">
        <f t="shared" si="7"/>
        <v>55.566</v>
      </c>
      <c r="K70" s="448">
        <f t="shared" si="8"/>
        <v>61.1226</v>
      </c>
      <c r="L70" s="377">
        <f t="shared" si="9"/>
        <v>1</v>
      </c>
      <c r="M70" s="377">
        <f t="shared" si="10"/>
        <v>3.4</v>
      </c>
      <c r="N70" s="377">
        <f t="shared" si="11"/>
        <v>5.92</v>
      </c>
      <c r="O70" s="377">
        <f t="shared" si="12"/>
        <v>8.566</v>
      </c>
      <c r="P70" s="377">
        <f t="shared" si="13"/>
        <v>14.1226</v>
      </c>
      <c r="Q70" s="156"/>
      <c r="R70" s="156"/>
      <c r="S70" s="431"/>
      <c r="T70" s="156"/>
      <c r="U70" s="431"/>
      <c r="V70" s="156"/>
      <c r="W70" s="431"/>
      <c r="X70" s="156"/>
      <c r="Y70" s="156"/>
      <c r="Z70" s="156"/>
    </row>
    <row r="71" ht="15.75" customHeight="1">
      <c r="A71" s="395" t="s">
        <v>408</v>
      </c>
      <c r="B71" s="395">
        <v>221.66666666666666</v>
      </c>
      <c r="C71" s="395">
        <f t="shared" si="1"/>
        <v>2.216666667</v>
      </c>
      <c r="D71" s="395">
        <f t="shared" si="2"/>
        <v>3</v>
      </c>
      <c r="E71" s="396">
        <v>1.0</v>
      </c>
      <c r="F71" s="377">
        <f t="shared" si="19"/>
        <v>47</v>
      </c>
      <c r="G71" s="444">
        <f t="shared" si="4"/>
        <v>48</v>
      </c>
      <c r="H71" s="445">
        <f t="shared" si="5"/>
        <v>50.4</v>
      </c>
      <c r="I71" s="446">
        <f t="shared" si="6"/>
        <v>52.92</v>
      </c>
      <c r="J71" s="447">
        <f t="shared" si="7"/>
        <v>55.566</v>
      </c>
      <c r="K71" s="448">
        <f t="shared" si="8"/>
        <v>61.1226</v>
      </c>
      <c r="L71" s="377">
        <f t="shared" si="9"/>
        <v>1</v>
      </c>
      <c r="M71" s="377">
        <f t="shared" si="10"/>
        <v>3.4</v>
      </c>
      <c r="N71" s="377">
        <f t="shared" si="11"/>
        <v>5.92</v>
      </c>
      <c r="O71" s="377">
        <f t="shared" si="12"/>
        <v>8.566</v>
      </c>
      <c r="P71" s="377">
        <f t="shared" si="13"/>
        <v>14.1226</v>
      </c>
      <c r="Q71" s="156"/>
      <c r="R71" s="156"/>
      <c r="S71" s="431"/>
      <c r="T71" s="156"/>
      <c r="U71" s="431"/>
      <c r="V71" s="156"/>
      <c r="W71" s="431"/>
      <c r="X71" s="156"/>
      <c r="Y71" s="156"/>
      <c r="Z71" s="156"/>
    </row>
    <row r="72" ht="15.75" customHeight="1">
      <c r="A72" s="395" t="s">
        <v>409</v>
      </c>
      <c r="B72" s="395">
        <v>69.0</v>
      </c>
      <c r="C72" s="395">
        <f t="shared" si="1"/>
        <v>0.69</v>
      </c>
      <c r="D72" s="395">
        <f t="shared" si="2"/>
        <v>1</v>
      </c>
      <c r="E72" s="396">
        <v>1.0</v>
      </c>
      <c r="F72" s="377">
        <f t="shared" si="19"/>
        <v>47</v>
      </c>
      <c r="G72" s="444">
        <f t="shared" si="4"/>
        <v>48</v>
      </c>
      <c r="H72" s="445">
        <f t="shared" si="5"/>
        <v>50.4</v>
      </c>
      <c r="I72" s="446">
        <f t="shared" si="6"/>
        <v>52.92</v>
      </c>
      <c r="J72" s="447">
        <f t="shared" si="7"/>
        <v>55.566</v>
      </c>
      <c r="K72" s="448">
        <f t="shared" si="8"/>
        <v>61.1226</v>
      </c>
      <c r="L72" s="377">
        <f t="shared" si="9"/>
        <v>1</v>
      </c>
      <c r="M72" s="377">
        <f t="shared" si="10"/>
        <v>3.4</v>
      </c>
      <c r="N72" s="377">
        <f t="shared" si="11"/>
        <v>5.92</v>
      </c>
      <c r="O72" s="377">
        <f t="shared" si="12"/>
        <v>8.566</v>
      </c>
      <c r="P72" s="377">
        <f t="shared" si="13"/>
        <v>14.1226</v>
      </c>
      <c r="Q72" s="156"/>
      <c r="R72" s="156"/>
      <c r="S72" s="431"/>
      <c r="T72" s="156"/>
      <c r="U72" s="431"/>
      <c r="V72" s="156"/>
      <c r="W72" s="431"/>
      <c r="X72" s="156"/>
      <c r="Y72" s="156"/>
      <c r="Z72" s="156"/>
    </row>
    <row r="73" ht="15.75" customHeight="1">
      <c r="A73" s="395" t="s">
        <v>410</v>
      </c>
      <c r="B73" s="395">
        <v>914.6666666666666</v>
      </c>
      <c r="C73" s="395">
        <f t="shared" si="1"/>
        <v>9.146666667</v>
      </c>
      <c r="D73" s="395">
        <f t="shared" si="2"/>
        <v>10</v>
      </c>
      <c r="E73" s="396">
        <v>1.0</v>
      </c>
      <c r="F73" s="377">
        <f t="shared" si="19"/>
        <v>47</v>
      </c>
      <c r="G73" s="444">
        <f t="shared" si="4"/>
        <v>48</v>
      </c>
      <c r="H73" s="445">
        <f t="shared" si="5"/>
        <v>50.4</v>
      </c>
      <c r="I73" s="446">
        <f t="shared" si="6"/>
        <v>52.92</v>
      </c>
      <c r="J73" s="447">
        <f t="shared" si="7"/>
        <v>55.566</v>
      </c>
      <c r="K73" s="448">
        <f t="shared" si="8"/>
        <v>61.1226</v>
      </c>
      <c r="L73" s="377">
        <f t="shared" si="9"/>
        <v>1</v>
      </c>
      <c r="M73" s="377">
        <f t="shared" si="10"/>
        <v>3.4</v>
      </c>
      <c r="N73" s="377">
        <f t="shared" si="11"/>
        <v>5.92</v>
      </c>
      <c r="O73" s="377">
        <f t="shared" si="12"/>
        <v>8.566</v>
      </c>
      <c r="P73" s="377">
        <f t="shared" si="13"/>
        <v>14.1226</v>
      </c>
      <c r="Q73" s="156"/>
      <c r="R73" s="156"/>
      <c r="S73" s="431"/>
      <c r="T73" s="156"/>
      <c r="U73" s="431"/>
      <c r="V73" s="156"/>
      <c r="W73" s="431"/>
      <c r="X73" s="156"/>
      <c r="Y73" s="156"/>
      <c r="Z73" s="156"/>
    </row>
    <row r="74" ht="15.75" customHeight="1">
      <c r="A74" s="395" t="s">
        <v>411</v>
      </c>
      <c r="B74" s="395">
        <v>577.3333333333334</v>
      </c>
      <c r="C74" s="395">
        <f t="shared" si="1"/>
        <v>5.773333333</v>
      </c>
      <c r="D74" s="395">
        <f t="shared" si="2"/>
        <v>6</v>
      </c>
      <c r="E74" s="396">
        <v>1.0</v>
      </c>
      <c r="F74" s="377">
        <f t="shared" si="19"/>
        <v>47</v>
      </c>
      <c r="G74" s="444">
        <f t="shared" si="4"/>
        <v>48</v>
      </c>
      <c r="H74" s="445">
        <f t="shared" si="5"/>
        <v>50.4</v>
      </c>
      <c r="I74" s="446">
        <f t="shared" si="6"/>
        <v>52.92</v>
      </c>
      <c r="J74" s="447">
        <f t="shared" si="7"/>
        <v>55.566</v>
      </c>
      <c r="K74" s="448">
        <f t="shared" si="8"/>
        <v>61.1226</v>
      </c>
      <c r="L74" s="377">
        <f t="shared" si="9"/>
        <v>1</v>
      </c>
      <c r="M74" s="377">
        <f t="shared" si="10"/>
        <v>3.4</v>
      </c>
      <c r="N74" s="377">
        <f t="shared" si="11"/>
        <v>5.92</v>
      </c>
      <c r="O74" s="377">
        <f t="shared" si="12"/>
        <v>8.566</v>
      </c>
      <c r="P74" s="377">
        <f t="shared" si="13"/>
        <v>14.1226</v>
      </c>
      <c r="Q74" s="156"/>
      <c r="R74" s="156"/>
      <c r="S74" s="431"/>
      <c r="T74" s="156"/>
      <c r="U74" s="431"/>
      <c r="V74" s="156"/>
      <c r="W74" s="431"/>
      <c r="X74" s="156"/>
      <c r="Y74" s="156"/>
      <c r="Z74" s="156"/>
    </row>
    <row r="75" ht="15.75" customHeight="1">
      <c r="A75" s="395" t="s">
        <v>412</v>
      </c>
      <c r="B75" s="395">
        <v>408.6666666666667</v>
      </c>
      <c r="C75" s="395">
        <f t="shared" si="1"/>
        <v>4.086666667</v>
      </c>
      <c r="D75" s="395">
        <f t="shared" si="2"/>
        <v>5</v>
      </c>
      <c r="E75" s="396">
        <v>1.0</v>
      </c>
      <c r="F75" s="377">
        <f t="shared" si="19"/>
        <v>47</v>
      </c>
      <c r="G75" s="444">
        <f t="shared" si="4"/>
        <v>48</v>
      </c>
      <c r="H75" s="445">
        <f t="shared" si="5"/>
        <v>50.4</v>
      </c>
      <c r="I75" s="446">
        <f t="shared" si="6"/>
        <v>52.92</v>
      </c>
      <c r="J75" s="447">
        <f t="shared" si="7"/>
        <v>55.566</v>
      </c>
      <c r="K75" s="448">
        <f t="shared" si="8"/>
        <v>61.1226</v>
      </c>
      <c r="L75" s="377">
        <f t="shared" si="9"/>
        <v>1</v>
      </c>
      <c r="M75" s="377">
        <f t="shared" si="10"/>
        <v>3.4</v>
      </c>
      <c r="N75" s="377">
        <f t="shared" si="11"/>
        <v>5.92</v>
      </c>
      <c r="O75" s="377">
        <f t="shared" si="12"/>
        <v>8.566</v>
      </c>
      <c r="P75" s="377">
        <f t="shared" si="13"/>
        <v>14.1226</v>
      </c>
      <c r="Q75" s="156"/>
      <c r="R75" s="156"/>
      <c r="S75" s="431"/>
      <c r="T75" s="156"/>
      <c r="U75" s="431"/>
      <c r="V75" s="156"/>
      <c r="W75" s="431"/>
      <c r="X75" s="156"/>
      <c r="Y75" s="156"/>
      <c r="Z75" s="156"/>
    </row>
    <row r="76" ht="15.75" customHeight="1">
      <c r="A76" s="395" t="s">
        <v>413</v>
      </c>
      <c r="B76" s="395">
        <v>825.3333333333334</v>
      </c>
      <c r="C76" s="395">
        <f t="shared" si="1"/>
        <v>8.253333333</v>
      </c>
      <c r="D76" s="395">
        <f t="shared" si="2"/>
        <v>9</v>
      </c>
      <c r="E76" s="396">
        <v>1.0</v>
      </c>
      <c r="F76" s="377">
        <f t="shared" si="19"/>
        <v>47</v>
      </c>
      <c r="G76" s="444">
        <f t="shared" si="4"/>
        <v>48</v>
      </c>
      <c r="H76" s="445">
        <f t="shared" si="5"/>
        <v>50.4</v>
      </c>
      <c r="I76" s="446">
        <f t="shared" si="6"/>
        <v>52.92</v>
      </c>
      <c r="J76" s="447">
        <f t="shared" si="7"/>
        <v>55.566</v>
      </c>
      <c r="K76" s="448">
        <f t="shared" si="8"/>
        <v>61.1226</v>
      </c>
      <c r="L76" s="377">
        <f t="shared" si="9"/>
        <v>1</v>
      </c>
      <c r="M76" s="377">
        <f t="shared" si="10"/>
        <v>3.4</v>
      </c>
      <c r="N76" s="377">
        <f t="shared" si="11"/>
        <v>5.92</v>
      </c>
      <c r="O76" s="377">
        <f t="shared" si="12"/>
        <v>8.566</v>
      </c>
      <c r="P76" s="377">
        <f t="shared" si="13"/>
        <v>14.1226</v>
      </c>
      <c r="Q76" s="156"/>
      <c r="R76" s="156"/>
      <c r="S76" s="431"/>
      <c r="T76" s="156"/>
      <c r="U76" s="431"/>
      <c r="V76" s="156"/>
      <c r="W76" s="431"/>
      <c r="X76" s="156"/>
      <c r="Y76" s="156"/>
      <c r="Z76" s="156"/>
    </row>
    <row r="77" ht="15.75" customHeight="1">
      <c r="A77" s="395" t="s">
        <v>414</v>
      </c>
      <c r="B77" s="395">
        <v>850.0</v>
      </c>
      <c r="C77" s="395">
        <f t="shared" si="1"/>
        <v>8.5</v>
      </c>
      <c r="D77" s="395">
        <f t="shared" si="2"/>
        <v>9</v>
      </c>
      <c r="E77" s="396">
        <v>1.0</v>
      </c>
      <c r="F77" s="377">
        <f t="shared" si="19"/>
        <v>47</v>
      </c>
      <c r="G77" s="444">
        <f t="shared" si="4"/>
        <v>48</v>
      </c>
      <c r="H77" s="445">
        <f t="shared" si="5"/>
        <v>50.4</v>
      </c>
      <c r="I77" s="446">
        <f t="shared" si="6"/>
        <v>52.92</v>
      </c>
      <c r="J77" s="447">
        <f t="shared" si="7"/>
        <v>55.566</v>
      </c>
      <c r="K77" s="448">
        <f t="shared" si="8"/>
        <v>61.1226</v>
      </c>
      <c r="L77" s="377">
        <f t="shared" si="9"/>
        <v>1</v>
      </c>
      <c r="M77" s="377">
        <f t="shared" si="10"/>
        <v>3.4</v>
      </c>
      <c r="N77" s="377">
        <f t="shared" si="11"/>
        <v>5.92</v>
      </c>
      <c r="O77" s="377">
        <f t="shared" si="12"/>
        <v>8.566</v>
      </c>
      <c r="P77" s="377">
        <f t="shared" si="13"/>
        <v>14.1226</v>
      </c>
      <c r="Q77" s="156"/>
      <c r="R77" s="156"/>
      <c r="S77" s="431"/>
      <c r="T77" s="156"/>
      <c r="U77" s="431"/>
      <c r="V77" s="156"/>
      <c r="W77" s="431"/>
      <c r="X77" s="156"/>
      <c r="Y77" s="156"/>
      <c r="Z77" s="156"/>
    </row>
    <row r="78" ht="15.75" customHeight="1">
      <c r="A78" s="395" t="s">
        <v>415</v>
      </c>
      <c r="B78" s="395">
        <v>222.66666666666666</v>
      </c>
      <c r="C78" s="395">
        <f t="shared" si="1"/>
        <v>2.226666667</v>
      </c>
      <c r="D78" s="395">
        <f t="shared" si="2"/>
        <v>3</v>
      </c>
      <c r="E78" s="396">
        <v>1.0</v>
      </c>
      <c r="F78" s="377">
        <f t="shared" si="19"/>
        <v>47</v>
      </c>
      <c r="G78" s="444">
        <f t="shared" si="4"/>
        <v>48</v>
      </c>
      <c r="H78" s="445">
        <f t="shared" si="5"/>
        <v>50.4</v>
      </c>
      <c r="I78" s="446">
        <f t="shared" si="6"/>
        <v>52.92</v>
      </c>
      <c r="J78" s="447">
        <f t="shared" si="7"/>
        <v>55.566</v>
      </c>
      <c r="K78" s="448">
        <f t="shared" si="8"/>
        <v>61.1226</v>
      </c>
      <c r="L78" s="377">
        <f t="shared" si="9"/>
        <v>1</v>
      </c>
      <c r="M78" s="377">
        <f t="shared" si="10"/>
        <v>3.4</v>
      </c>
      <c r="N78" s="377">
        <f t="shared" si="11"/>
        <v>5.92</v>
      </c>
      <c r="O78" s="377">
        <f t="shared" si="12"/>
        <v>8.566</v>
      </c>
      <c r="P78" s="377">
        <f t="shared" si="13"/>
        <v>14.1226</v>
      </c>
      <c r="Q78" s="156"/>
      <c r="R78" s="156"/>
      <c r="S78" s="431"/>
      <c r="T78" s="156"/>
      <c r="U78" s="431"/>
      <c r="V78" s="156"/>
      <c r="W78" s="431"/>
      <c r="X78" s="156"/>
      <c r="Y78" s="156"/>
      <c r="Z78" s="156"/>
    </row>
    <row r="79" ht="15.75" customHeight="1">
      <c r="A79" s="395" t="s">
        <v>416</v>
      </c>
      <c r="B79" s="395">
        <v>498.0</v>
      </c>
      <c r="C79" s="395">
        <f t="shared" si="1"/>
        <v>4.98</v>
      </c>
      <c r="D79" s="395">
        <f t="shared" si="2"/>
        <v>5</v>
      </c>
      <c r="E79" s="396">
        <v>1.0</v>
      </c>
      <c r="F79" s="377">
        <f t="shared" si="19"/>
        <v>47</v>
      </c>
      <c r="G79" s="444">
        <f t="shared" si="4"/>
        <v>48</v>
      </c>
      <c r="H79" s="445">
        <f t="shared" si="5"/>
        <v>50.4</v>
      </c>
      <c r="I79" s="446">
        <f t="shared" si="6"/>
        <v>52.92</v>
      </c>
      <c r="J79" s="447">
        <f t="shared" si="7"/>
        <v>55.566</v>
      </c>
      <c r="K79" s="448">
        <f t="shared" si="8"/>
        <v>61.1226</v>
      </c>
      <c r="L79" s="377">
        <f t="shared" si="9"/>
        <v>1</v>
      </c>
      <c r="M79" s="377">
        <f t="shared" si="10"/>
        <v>3.4</v>
      </c>
      <c r="N79" s="377">
        <f t="shared" si="11"/>
        <v>5.92</v>
      </c>
      <c r="O79" s="377">
        <f t="shared" si="12"/>
        <v>8.566</v>
      </c>
      <c r="P79" s="377">
        <f t="shared" si="13"/>
        <v>14.1226</v>
      </c>
      <c r="Q79" s="156"/>
      <c r="R79" s="156"/>
      <c r="S79" s="431"/>
      <c r="T79" s="156"/>
      <c r="U79" s="431"/>
      <c r="V79" s="156"/>
      <c r="W79" s="431"/>
      <c r="X79" s="156"/>
      <c r="Y79" s="156"/>
      <c r="Z79" s="156"/>
    </row>
    <row r="80" ht="15.75" customHeight="1">
      <c r="A80" s="395" t="s">
        <v>417</v>
      </c>
      <c r="B80" s="395">
        <v>66.0</v>
      </c>
      <c r="C80" s="395">
        <f t="shared" si="1"/>
        <v>0.66</v>
      </c>
      <c r="D80" s="395">
        <f t="shared" si="2"/>
        <v>1</v>
      </c>
      <c r="E80" s="396">
        <v>1.0</v>
      </c>
      <c r="F80" s="377">
        <f t="shared" si="19"/>
        <v>47</v>
      </c>
      <c r="G80" s="444">
        <f t="shared" si="4"/>
        <v>48</v>
      </c>
      <c r="H80" s="445">
        <f t="shared" si="5"/>
        <v>50.4</v>
      </c>
      <c r="I80" s="446">
        <f t="shared" si="6"/>
        <v>52.92</v>
      </c>
      <c r="J80" s="447">
        <f t="shared" si="7"/>
        <v>55.566</v>
      </c>
      <c r="K80" s="448">
        <f t="shared" si="8"/>
        <v>61.1226</v>
      </c>
      <c r="L80" s="377">
        <f t="shared" si="9"/>
        <v>1</v>
      </c>
      <c r="M80" s="377">
        <f t="shared" si="10"/>
        <v>3.4</v>
      </c>
      <c r="N80" s="377">
        <f t="shared" si="11"/>
        <v>5.92</v>
      </c>
      <c r="O80" s="377">
        <f t="shared" si="12"/>
        <v>8.566</v>
      </c>
      <c r="P80" s="377">
        <f t="shared" si="13"/>
        <v>14.1226</v>
      </c>
      <c r="Q80" s="156"/>
      <c r="R80" s="156"/>
      <c r="S80" s="431"/>
      <c r="T80" s="156"/>
      <c r="U80" s="431"/>
      <c r="V80" s="156"/>
      <c r="W80" s="431"/>
      <c r="X80" s="156"/>
      <c r="Y80" s="156"/>
      <c r="Z80" s="156"/>
    </row>
    <row r="81" ht="15.75" customHeight="1">
      <c r="A81" s="395" t="s">
        <v>418</v>
      </c>
      <c r="B81" s="395">
        <v>199.0</v>
      </c>
      <c r="C81" s="395">
        <f t="shared" si="1"/>
        <v>1.99</v>
      </c>
      <c r="D81" s="395">
        <f t="shared" si="2"/>
        <v>2</v>
      </c>
      <c r="E81" s="396">
        <v>1.0</v>
      </c>
      <c r="F81" s="377">
        <f t="shared" si="19"/>
        <v>47</v>
      </c>
      <c r="G81" s="444">
        <f t="shared" si="4"/>
        <v>48</v>
      </c>
      <c r="H81" s="445">
        <f t="shared" si="5"/>
        <v>50.4</v>
      </c>
      <c r="I81" s="446">
        <f t="shared" si="6"/>
        <v>52.92</v>
      </c>
      <c r="J81" s="447">
        <f t="shared" si="7"/>
        <v>55.566</v>
      </c>
      <c r="K81" s="448">
        <f t="shared" si="8"/>
        <v>61.1226</v>
      </c>
      <c r="L81" s="377">
        <f t="shared" si="9"/>
        <v>1</v>
      </c>
      <c r="M81" s="377">
        <f t="shared" si="10"/>
        <v>3.4</v>
      </c>
      <c r="N81" s="377">
        <f t="shared" si="11"/>
        <v>5.92</v>
      </c>
      <c r="O81" s="377">
        <f t="shared" si="12"/>
        <v>8.566</v>
      </c>
      <c r="P81" s="377">
        <f t="shared" si="13"/>
        <v>14.1226</v>
      </c>
      <c r="Q81" s="156"/>
      <c r="R81" s="156"/>
      <c r="S81" s="431"/>
      <c r="T81" s="156"/>
      <c r="U81" s="431"/>
      <c r="V81" s="156"/>
      <c r="W81" s="431"/>
      <c r="X81" s="156"/>
      <c r="Y81" s="156"/>
      <c r="Z81" s="156"/>
    </row>
    <row r="82" ht="15.75" customHeight="1">
      <c r="A82" s="395" t="s">
        <v>419</v>
      </c>
      <c r="B82" s="395">
        <v>504.3333333333333</v>
      </c>
      <c r="C82" s="395">
        <f t="shared" si="1"/>
        <v>5.043333333</v>
      </c>
      <c r="D82" s="395">
        <f t="shared" si="2"/>
        <v>6</v>
      </c>
      <c r="E82" s="396">
        <v>1.0</v>
      </c>
      <c r="F82" s="377">
        <f t="shared" si="19"/>
        <v>47</v>
      </c>
      <c r="G82" s="444">
        <f t="shared" si="4"/>
        <v>48</v>
      </c>
      <c r="H82" s="445">
        <f t="shared" si="5"/>
        <v>50.4</v>
      </c>
      <c r="I82" s="446">
        <f t="shared" si="6"/>
        <v>52.92</v>
      </c>
      <c r="J82" s="447">
        <f t="shared" si="7"/>
        <v>55.566</v>
      </c>
      <c r="K82" s="448">
        <f t="shared" si="8"/>
        <v>61.1226</v>
      </c>
      <c r="L82" s="377">
        <f t="shared" si="9"/>
        <v>1</v>
      </c>
      <c r="M82" s="377">
        <f t="shared" si="10"/>
        <v>3.4</v>
      </c>
      <c r="N82" s="377">
        <f t="shared" si="11"/>
        <v>5.92</v>
      </c>
      <c r="O82" s="377">
        <f t="shared" si="12"/>
        <v>8.566</v>
      </c>
      <c r="P82" s="377">
        <f t="shared" si="13"/>
        <v>14.1226</v>
      </c>
      <c r="Q82" s="156"/>
      <c r="R82" s="156"/>
      <c r="S82" s="431"/>
      <c r="T82" s="156"/>
      <c r="U82" s="431"/>
      <c r="V82" s="156"/>
      <c r="W82" s="431"/>
      <c r="X82" s="156"/>
      <c r="Y82" s="156"/>
      <c r="Z82" s="156"/>
    </row>
    <row r="83" ht="15.75" customHeight="1">
      <c r="A83" s="395" t="s">
        <v>420</v>
      </c>
      <c r="B83" s="395">
        <v>558.6666666666666</v>
      </c>
      <c r="C83" s="395">
        <f t="shared" si="1"/>
        <v>5.586666667</v>
      </c>
      <c r="D83" s="395">
        <f t="shared" si="2"/>
        <v>6</v>
      </c>
      <c r="E83" s="396">
        <v>1.0</v>
      </c>
      <c r="F83" s="377">
        <f t="shared" si="19"/>
        <v>47</v>
      </c>
      <c r="G83" s="444">
        <f t="shared" si="4"/>
        <v>48</v>
      </c>
      <c r="H83" s="445">
        <f t="shared" si="5"/>
        <v>50.4</v>
      </c>
      <c r="I83" s="446">
        <f t="shared" si="6"/>
        <v>52.92</v>
      </c>
      <c r="J83" s="447">
        <f t="shared" si="7"/>
        <v>55.566</v>
      </c>
      <c r="K83" s="448">
        <f t="shared" si="8"/>
        <v>61.1226</v>
      </c>
      <c r="L83" s="377">
        <f t="shared" si="9"/>
        <v>1</v>
      </c>
      <c r="M83" s="377">
        <f t="shared" si="10"/>
        <v>3.4</v>
      </c>
      <c r="N83" s="377">
        <f t="shared" si="11"/>
        <v>5.92</v>
      </c>
      <c r="O83" s="377">
        <f t="shared" si="12"/>
        <v>8.566</v>
      </c>
      <c r="P83" s="377">
        <f t="shared" si="13"/>
        <v>14.1226</v>
      </c>
      <c r="Q83" s="156"/>
      <c r="R83" s="156"/>
      <c r="S83" s="431"/>
      <c r="T83" s="156"/>
      <c r="U83" s="431"/>
      <c r="V83" s="156"/>
      <c r="W83" s="431"/>
      <c r="X83" s="156"/>
      <c r="Y83" s="156"/>
      <c r="Z83" s="156"/>
    </row>
    <row r="84" ht="15.75" customHeight="1">
      <c r="A84" s="395" t="s">
        <v>421</v>
      </c>
      <c r="B84" s="395">
        <v>298.3333333333333</v>
      </c>
      <c r="C84" s="395">
        <f t="shared" si="1"/>
        <v>2.983333333</v>
      </c>
      <c r="D84" s="395">
        <f t="shared" si="2"/>
        <v>3</v>
      </c>
      <c r="E84" s="396">
        <v>1.0</v>
      </c>
      <c r="F84" s="377">
        <f t="shared" si="19"/>
        <v>47</v>
      </c>
      <c r="G84" s="444">
        <f t="shared" si="4"/>
        <v>48</v>
      </c>
      <c r="H84" s="445">
        <f t="shared" si="5"/>
        <v>50.4</v>
      </c>
      <c r="I84" s="446">
        <f t="shared" si="6"/>
        <v>52.92</v>
      </c>
      <c r="J84" s="447">
        <f t="shared" si="7"/>
        <v>55.566</v>
      </c>
      <c r="K84" s="448">
        <f t="shared" si="8"/>
        <v>61.1226</v>
      </c>
      <c r="L84" s="377">
        <f t="shared" si="9"/>
        <v>1</v>
      </c>
      <c r="M84" s="377">
        <f t="shared" si="10"/>
        <v>3.4</v>
      </c>
      <c r="N84" s="377">
        <f t="shared" si="11"/>
        <v>5.92</v>
      </c>
      <c r="O84" s="377">
        <f t="shared" si="12"/>
        <v>8.566</v>
      </c>
      <c r="P84" s="377">
        <f t="shared" si="13"/>
        <v>14.1226</v>
      </c>
      <c r="Q84" s="156"/>
      <c r="R84" s="156"/>
      <c r="S84" s="431"/>
      <c r="T84" s="156"/>
      <c r="U84" s="431"/>
      <c r="V84" s="156"/>
      <c r="W84" s="431"/>
      <c r="X84" s="156"/>
      <c r="Y84" s="156"/>
      <c r="Z84" s="156"/>
    </row>
    <row r="85" ht="15.75" customHeight="1">
      <c r="A85" s="395" t="s">
        <v>422</v>
      </c>
      <c r="B85" s="395">
        <v>1211.3333333333333</v>
      </c>
      <c r="C85" s="395">
        <f t="shared" si="1"/>
        <v>12.11333333</v>
      </c>
      <c r="D85" s="395">
        <f t="shared" si="2"/>
        <v>13</v>
      </c>
      <c r="E85" s="396">
        <v>2.0</v>
      </c>
      <c r="F85" s="377">
        <f t="shared" si="19"/>
        <v>47</v>
      </c>
      <c r="G85" s="444">
        <f t="shared" si="4"/>
        <v>96</v>
      </c>
      <c r="H85" s="445">
        <f t="shared" si="5"/>
        <v>100.8</v>
      </c>
      <c r="I85" s="446">
        <f t="shared" si="6"/>
        <v>105.84</v>
      </c>
      <c r="J85" s="447">
        <f t="shared" si="7"/>
        <v>111.132</v>
      </c>
      <c r="K85" s="448">
        <f t="shared" si="8"/>
        <v>122.2452</v>
      </c>
      <c r="L85" s="377">
        <f t="shared" si="9"/>
        <v>49</v>
      </c>
      <c r="M85" s="377">
        <f t="shared" si="10"/>
        <v>53.8</v>
      </c>
      <c r="N85" s="377">
        <f t="shared" si="11"/>
        <v>58.84</v>
      </c>
      <c r="O85" s="377">
        <f t="shared" si="12"/>
        <v>64.132</v>
      </c>
      <c r="P85" s="377">
        <f t="shared" si="13"/>
        <v>75.2452</v>
      </c>
      <c r="Q85" s="156"/>
      <c r="R85" s="156"/>
      <c r="S85" s="431"/>
      <c r="T85" s="156"/>
      <c r="U85" s="431"/>
      <c r="V85" s="156"/>
      <c r="W85" s="431"/>
      <c r="X85" s="156"/>
      <c r="Y85" s="156"/>
      <c r="Z85" s="156"/>
    </row>
    <row r="86" ht="15.75" customHeight="1">
      <c r="A86" s="395" t="s">
        <v>423</v>
      </c>
      <c r="B86" s="395">
        <v>62.0</v>
      </c>
      <c r="C86" s="395">
        <f t="shared" si="1"/>
        <v>0.62</v>
      </c>
      <c r="D86" s="395">
        <f t="shared" si="2"/>
        <v>1</v>
      </c>
      <c r="E86" s="396">
        <v>1.0</v>
      </c>
      <c r="F86" s="377">
        <f t="shared" si="19"/>
        <v>47</v>
      </c>
      <c r="G86" s="444">
        <f t="shared" si="4"/>
        <v>48</v>
      </c>
      <c r="H86" s="445">
        <f t="shared" si="5"/>
        <v>50.4</v>
      </c>
      <c r="I86" s="446">
        <f t="shared" si="6"/>
        <v>52.92</v>
      </c>
      <c r="J86" s="447">
        <f t="shared" si="7"/>
        <v>55.566</v>
      </c>
      <c r="K86" s="448">
        <f t="shared" si="8"/>
        <v>61.1226</v>
      </c>
      <c r="L86" s="377">
        <f t="shared" si="9"/>
        <v>1</v>
      </c>
      <c r="M86" s="377">
        <f t="shared" si="10"/>
        <v>3.4</v>
      </c>
      <c r="N86" s="377">
        <f t="shared" si="11"/>
        <v>5.92</v>
      </c>
      <c r="O86" s="377">
        <f t="shared" si="12"/>
        <v>8.566</v>
      </c>
      <c r="P86" s="377">
        <f t="shared" si="13"/>
        <v>14.1226</v>
      </c>
      <c r="Q86" s="156"/>
      <c r="R86" s="156"/>
      <c r="S86" s="431"/>
      <c r="T86" s="156"/>
      <c r="U86" s="431"/>
      <c r="V86" s="156"/>
      <c r="W86" s="431"/>
      <c r="X86" s="156"/>
      <c r="Y86" s="156"/>
      <c r="Z86" s="156"/>
    </row>
    <row r="87" ht="15.75" customHeight="1">
      <c r="A87" s="395" t="s">
        <v>424</v>
      </c>
      <c r="B87" s="395">
        <v>204.66666666666666</v>
      </c>
      <c r="C87" s="395">
        <f t="shared" si="1"/>
        <v>2.046666667</v>
      </c>
      <c r="D87" s="395">
        <f t="shared" si="2"/>
        <v>3</v>
      </c>
      <c r="E87" s="396">
        <v>1.0</v>
      </c>
      <c r="F87" s="377">
        <f t="shared" si="19"/>
        <v>47</v>
      </c>
      <c r="G87" s="444">
        <f t="shared" si="4"/>
        <v>48</v>
      </c>
      <c r="H87" s="445">
        <f t="shared" si="5"/>
        <v>50.4</v>
      </c>
      <c r="I87" s="446">
        <f t="shared" si="6"/>
        <v>52.92</v>
      </c>
      <c r="J87" s="447">
        <f t="shared" si="7"/>
        <v>55.566</v>
      </c>
      <c r="K87" s="448">
        <f t="shared" si="8"/>
        <v>61.1226</v>
      </c>
      <c r="L87" s="377">
        <f t="shared" si="9"/>
        <v>1</v>
      </c>
      <c r="M87" s="377">
        <f t="shared" si="10"/>
        <v>3.4</v>
      </c>
      <c r="N87" s="377">
        <f t="shared" si="11"/>
        <v>5.92</v>
      </c>
      <c r="O87" s="377">
        <f t="shared" si="12"/>
        <v>8.566</v>
      </c>
      <c r="P87" s="377">
        <f t="shared" si="13"/>
        <v>14.1226</v>
      </c>
      <c r="Q87" s="156"/>
      <c r="R87" s="156"/>
      <c r="S87" s="431"/>
      <c r="T87" s="156"/>
      <c r="U87" s="431"/>
      <c r="V87" s="156"/>
      <c r="W87" s="431"/>
      <c r="X87" s="156"/>
      <c r="Y87" s="156"/>
      <c r="Z87" s="156"/>
    </row>
    <row r="88" ht="15.75" customHeight="1">
      <c r="A88" s="395" t="s">
        <v>425</v>
      </c>
      <c r="B88" s="395">
        <v>286.6666666666667</v>
      </c>
      <c r="C88" s="395">
        <f t="shared" si="1"/>
        <v>2.866666667</v>
      </c>
      <c r="D88" s="395">
        <f t="shared" si="2"/>
        <v>3</v>
      </c>
      <c r="E88" s="396">
        <v>1.0</v>
      </c>
      <c r="F88" s="377">
        <f t="shared" si="19"/>
        <v>47</v>
      </c>
      <c r="G88" s="444">
        <f t="shared" si="4"/>
        <v>48</v>
      </c>
      <c r="H88" s="445">
        <f t="shared" si="5"/>
        <v>50.4</v>
      </c>
      <c r="I88" s="446">
        <f t="shared" si="6"/>
        <v>52.92</v>
      </c>
      <c r="J88" s="447">
        <f t="shared" si="7"/>
        <v>55.566</v>
      </c>
      <c r="K88" s="448">
        <f t="shared" si="8"/>
        <v>61.1226</v>
      </c>
      <c r="L88" s="377">
        <f t="shared" si="9"/>
        <v>1</v>
      </c>
      <c r="M88" s="377">
        <f t="shared" si="10"/>
        <v>3.4</v>
      </c>
      <c r="N88" s="377">
        <f t="shared" si="11"/>
        <v>5.92</v>
      </c>
      <c r="O88" s="377">
        <f t="shared" si="12"/>
        <v>8.566</v>
      </c>
      <c r="P88" s="377">
        <f t="shared" si="13"/>
        <v>14.1226</v>
      </c>
      <c r="Q88" s="156"/>
      <c r="R88" s="156"/>
      <c r="S88" s="431"/>
      <c r="T88" s="156"/>
      <c r="U88" s="431"/>
      <c r="V88" s="156"/>
      <c r="W88" s="431"/>
      <c r="X88" s="156"/>
      <c r="Y88" s="156"/>
      <c r="Z88" s="156"/>
    </row>
    <row r="89" ht="15.75" customHeight="1">
      <c r="A89" s="395" t="s">
        <v>426</v>
      </c>
      <c r="B89" s="395">
        <v>1398.6666666666667</v>
      </c>
      <c r="C89" s="395">
        <f t="shared" si="1"/>
        <v>13.98666667</v>
      </c>
      <c r="D89" s="395">
        <f t="shared" si="2"/>
        <v>14</v>
      </c>
      <c r="E89" s="396">
        <v>2.0</v>
      </c>
      <c r="F89" s="377">
        <f t="shared" si="19"/>
        <v>47</v>
      </c>
      <c r="G89" s="444">
        <f t="shared" si="4"/>
        <v>96</v>
      </c>
      <c r="H89" s="445">
        <f t="shared" si="5"/>
        <v>100.8</v>
      </c>
      <c r="I89" s="446">
        <f t="shared" si="6"/>
        <v>105.84</v>
      </c>
      <c r="J89" s="447">
        <f t="shared" si="7"/>
        <v>111.132</v>
      </c>
      <c r="K89" s="448">
        <f t="shared" si="8"/>
        <v>122.2452</v>
      </c>
      <c r="L89" s="377">
        <f t="shared" si="9"/>
        <v>49</v>
      </c>
      <c r="M89" s="377">
        <f t="shared" si="10"/>
        <v>53.8</v>
      </c>
      <c r="N89" s="377">
        <f t="shared" si="11"/>
        <v>58.84</v>
      </c>
      <c r="O89" s="377">
        <f t="shared" si="12"/>
        <v>64.132</v>
      </c>
      <c r="P89" s="377">
        <f t="shared" si="13"/>
        <v>75.2452</v>
      </c>
      <c r="Q89" s="156"/>
      <c r="R89" s="156"/>
      <c r="S89" s="431"/>
      <c r="T89" s="156"/>
      <c r="U89" s="431"/>
      <c r="V89" s="156"/>
      <c r="W89" s="431"/>
      <c r="X89" s="156"/>
      <c r="Y89" s="156"/>
      <c r="Z89" s="156"/>
    </row>
    <row r="90" ht="15.75" customHeight="1">
      <c r="A90" s="475" t="s">
        <v>427</v>
      </c>
      <c r="B90" s="475">
        <v>894.0</v>
      </c>
      <c r="C90" s="395">
        <f t="shared" si="1"/>
        <v>8.94</v>
      </c>
      <c r="D90" s="395">
        <f t="shared" si="2"/>
        <v>9</v>
      </c>
      <c r="E90" s="396">
        <v>1.0</v>
      </c>
      <c r="F90" s="377">
        <f t="shared" si="19"/>
        <v>47</v>
      </c>
      <c r="G90" s="444">
        <f t="shared" si="4"/>
        <v>48</v>
      </c>
      <c r="H90" s="445">
        <f t="shared" si="5"/>
        <v>50.4</v>
      </c>
      <c r="I90" s="446">
        <f t="shared" si="6"/>
        <v>52.92</v>
      </c>
      <c r="J90" s="447">
        <f t="shared" si="7"/>
        <v>55.566</v>
      </c>
      <c r="K90" s="448">
        <f t="shared" si="8"/>
        <v>61.1226</v>
      </c>
      <c r="L90" s="377">
        <f t="shared" si="9"/>
        <v>1</v>
      </c>
      <c r="M90" s="377">
        <f t="shared" si="10"/>
        <v>3.4</v>
      </c>
      <c r="N90" s="377">
        <f t="shared" si="11"/>
        <v>5.92</v>
      </c>
      <c r="O90" s="377">
        <f t="shared" si="12"/>
        <v>8.566</v>
      </c>
      <c r="P90" s="377">
        <f t="shared" si="13"/>
        <v>14.1226</v>
      </c>
      <c r="Q90" s="156"/>
      <c r="R90" s="156"/>
      <c r="S90" s="431"/>
      <c r="T90" s="156"/>
      <c r="U90" s="431"/>
      <c r="V90" s="156"/>
      <c r="W90" s="431"/>
      <c r="X90" s="156"/>
      <c r="Y90" s="156"/>
      <c r="Z90" s="156"/>
    </row>
    <row r="91" ht="15.75" customHeight="1">
      <c r="A91" s="395" t="s">
        <v>428</v>
      </c>
      <c r="B91" s="395">
        <v>615.6666666666666</v>
      </c>
      <c r="C91" s="395">
        <f t="shared" si="1"/>
        <v>6.156666667</v>
      </c>
      <c r="D91" s="395">
        <f t="shared" si="2"/>
        <v>7</v>
      </c>
      <c r="E91" s="396">
        <v>1.0</v>
      </c>
      <c r="F91" s="377">
        <f t="shared" si="19"/>
        <v>47</v>
      </c>
      <c r="G91" s="444">
        <f t="shared" si="4"/>
        <v>48</v>
      </c>
      <c r="H91" s="445">
        <f t="shared" si="5"/>
        <v>50.4</v>
      </c>
      <c r="I91" s="446">
        <f t="shared" si="6"/>
        <v>52.92</v>
      </c>
      <c r="J91" s="447">
        <f t="shared" si="7"/>
        <v>55.566</v>
      </c>
      <c r="K91" s="448">
        <f t="shared" si="8"/>
        <v>61.1226</v>
      </c>
      <c r="L91" s="377">
        <f t="shared" si="9"/>
        <v>1</v>
      </c>
      <c r="M91" s="377">
        <f t="shared" si="10"/>
        <v>3.4</v>
      </c>
      <c r="N91" s="377">
        <f t="shared" si="11"/>
        <v>5.92</v>
      </c>
      <c r="O91" s="377">
        <f t="shared" si="12"/>
        <v>8.566</v>
      </c>
      <c r="P91" s="377">
        <f t="shared" si="13"/>
        <v>14.1226</v>
      </c>
      <c r="Q91" s="156"/>
      <c r="R91" s="156"/>
      <c r="S91" s="431"/>
      <c r="T91" s="156"/>
      <c r="U91" s="431"/>
      <c r="V91" s="156"/>
      <c r="W91" s="431"/>
      <c r="X91" s="156"/>
      <c r="Y91" s="156"/>
      <c r="Z91" s="156"/>
    </row>
    <row r="92" ht="15.75" customHeight="1">
      <c r="A92" s="395" t="s">
        <v>429</v>
      </c>
      <c r="B92" s="395">
        <v>426.6666666666667</v>
      </c>
      <c r="C92" s="395">
        <f t="shared" si="1"/>
        <v>4.266666667</v>
      </c>
      <c r="D92" s="395">
        <f t="shared" si="2"/>
        <v>5</v>
      </c>
      <c r="E92" s="396">
        <v>1.0</v>
      </c>
      <c r="F92" s="377">
        <f t="shared" si="19"/>
        <v>47</v>
      </c>
      <c r="G92" s="444">
        <f t="shared" si="4"/>
        <v>48</v>
      </c>
      <c r="H92" s="445">
        <f t="shared" si="5"/>
        <v>50.4</v>
      </c>
      <c r="I92" s="446">
        <f t="shared" si="6"/>
        <v>52.92</v>
      </c>
      <c r="J92" s="447">
        <f t="shared" si="7"/>
        <v>55.566</v>
      </c>
      <c r="K92" s="448">
        <f t="shared" si="8"/>
        <v>61.1226</v>
      </c>
      <c r="L92" s="377">
        <f t="shared" si="9"/>
        <v>1</v>
      </c>
      <c r="M92" s="377">
        <f t="shared" si="10"/>
        <v>3.4</v>
      </c>
      <c r="N92" s="377">
        <f t="shared" si="11"/>
        <v>5.92</v>
      </c>
      <c r="O92" s="377">
        <f t="shared" si="12"/>
        <v>8.566</v>
      </c>
      <c r="P92" s="377">
        <f t="shared" si="13"/>
        <v>14.1226</v>
      </c>
      <c r="Q92" s="156"/>
      <c r="R92" s="156"/>
      <c r="S92" s="431"/>
      <c r="T92" s="156"/>
      <c r="U92" s="431"/>
      <c r="V92" s="156"/>
      <c r="W92" s="431"/>
      <c r="X92" s="156"/>
      <c r="Y92" s="156"/>
      <c r="Z92" s="156"/>
    </row>
    <row r="93" ht="15.75" customHeight="1">
      <c r="A93" s="395" t="s">
        <v>430</v>
      </c>
      <c r="B93" s="395">
        <v>550.0</v>
      </c>
      <c r="C93" s="395">
        <f t="shared" si="1"/>
        <v>5.5</v>
      </c>
      <c r="D93" s="395">
        <f t="shared" si="2"/>
        <v>6</v>
      </c>
      <c r="E93" s="396">
        <v>1.0</v>
      </c>
      <c r="F93" s="377">
        <f t="shared" si="19"/>
        <v>47</v>
      </c>
      <c r="G93" s="444">
        <f t="shared" si="4"/>
        <v>48</v>
      </c>
      <c r="H93" s="445">
        <f t="shared" si="5"/>
        <v>50.4</v>
      </c>
      <c r="I93" s="446">
        <f t="shared" si="6"/>
        <v>52.92</v>
      </c>
      <c r="J93" s="447">
        <f t="shared" si="7"/>
        <v>55.566</v>
      </c>
      <c r="K93" s="448">
        <f t="shared" si="8"/>
        <v>61.1226</v>
      </c>
      <c r="L93" s="377">
        <f t="shared" si="9"/>
        <v>1</v>
      </c>
      <c r="M93" s="377">
        <f t="shared" si="10"/>
        <v>3.4</v>
      </c>
      <c r="N93" s="377">
        <f t="shared" si="11"/>
        <v>5.92</v>
      </c>
      <c r="O93" s="377">
        <f t="shared" si="12"/>
        <v>8.566</v>
      </c>
      <c r="P93" s="377">
        <f t="shared" si="13"/>
        <v>14.1226</v>
      </c>
      <c r="Q93" s="156"/>
      <c r="R93" s="156"/>
      <c r="S93" s="431"/>
      <c r="T93" s="156"/>
      <c r="U93" s="431"/>
      <c r="V93" s="156"/>
      <c r="W93" s="431"/>
      <c r="X93" s="156"/>
      <c r="Y93" s="156"/>
      <c r="Z93" s="156"/>
    </row>
    <row r="94" ht="15.75" customHeight="1">
      <c r="A94" s="395" t="s">
        <v>431</v>
      </c>
      <c r="B94" s="395">
        <v>550.0</v>
      </c>
      <c r="C94" s="395">
        <f t="shared" si="1"/>
        <v>5.5</v>
      </c>
      <c r="D94" s="395">
        <f t="shared" si="2"/>
        <v>6</v>
      </c>
      <c r="E94" s="396">
        <v>1.0</v>
      </c>
      <c r="F94" s="377">
        <f t="shared" si="19"/>
        <v>47</v>
      </c>
      <c r="G94" s="444">
        <f t="shared" si="4"/>
        <v>48</v>
      </c>
      <c r="H94" s="445">
        <f t="shared" si="5"/>
        <v>50.4</v>
      </c>
      <c r="I94" s="446">
        <f t="shared" si="6"/>
        <v>52.92</v>
      </c>
      <c r="J94" s="447">
        <f t="shared" si="7"/>
        <v>55.566</v>
      </c>
      <c r="K94" s="448">
        <f t="shared" si="8"/>
        <v>61.1226</v>
      </c>
      <c r="L94" s="377">
        <f t="shared" si="9"/>
        <v>1</v>
      </c>
      <c r="M94" s="377">
        <f t="shared" si="10"/>
        <v>3.4</v>
      </c>
      <c r="N94" s="377">
        <f t="shared" si="11"/>
        <v>5.92</v>
      </c>
      <c r="O94" s="377">
        <f t="shared" si="12"/>
        <v>8.566</v>
      </c>
      <c r="P94" s="377">
        <f t="shared" si="13"/>
        <v>14.1226</v>
      </c>
      <c r="Q94" s="156"/>
      <c r="R94" s="156"/>
      <c r="S94" s="431"/>
      <c r="T94" s="156"/>
      <c r="U94" s="431"/>
      <c r="V94" s="156"/>
      <c r="W94" s="431"/>
      <c r="X94" s="156"/>
      <c r="Y94" s="156"/>
      <c r="Z94" s="156"/>
    </row>
    <row r="95" ht="15.75" customHeight="1">
      <c r="A95" s="395" t="s">
        <v>432</v>
      </c>
      <c r="B95" s="395">
        <v>454.0</v>
      </c>
      <c r="C95" s="395">
        <f t="shared" si="1"/>
        <v>4.54</v>
      </c>
      <c r="D95" s="395">
        <f t="shared" si="2"/>
        <v>5</v>
      </c>
      <c r="E95" s="396">
        <v>1.0</v>
      </c>
      <c r="F95" s="377">
        <f t="shared" si="19"/>
        <v>47</v>
      </c>
      <c r="G95" s="444">
        <f t="shared" si="4"/>
        <v>48</v>
      </c>
      <c r="H95" s="445">
        <f t="shared" si="5"/>
        <v>50.4</v>
      </c>
      <c r="I95" s="446">
        <f t="shared" si="6"/>
        <v>52.92</v>
      </c>
      <c r="J95" s="447">
        <f t="shared" si="7"/>
        <v>55.566</v>
      </c>
      <c r="K95" s="448">
        <f t="shared" si="8"/>
        <v>61.1226</v>
      </c>
      <c r="L95" s="377">
        <f t="shared" si="9"/>
        <v>1</v>
      </c>
      <c r="M95" s="377">
        <f t="shared" si="10"/>
        <v>3.4</v>
      </c>
      <c r="N95" s="377">
        <f t="shared" si="11"/>
        <v>5.92</v>
      </c>
      <c r="O95" s="377">
        <f t="shared" si="12"/>
        <v>8.566</v>
      </c>
      <c r="P95" s="377">
        <f t="shared" si="13"/>
        <v>14.1226</v>
      </c>
      <c r="Q95" s="156"/>
      <c r="R95" s="156"/>
      <c r="S95" s="431"/>
      <c r="T95" s="156"/>
      <c r="U95" s="431"/>
      <c r="V95" s="156"/>
      <c r="W95" s="431"/>
      <c r="X95" s="156"/>
      <c r="Y95" s="156"/>
      <c r="Z95" s="156"/>
    </row>
    <row r="96" ht="15.75" customHeight="1">
      <c r="A96" s="395" t="s">
        <v>433</v>
      </c>
      <c r="B96" s="395">
        <v>1537.3333333333333</v>
      </c>
      <c r="C96" s="395">
        <f t="shared" si="1"/>
        <v>15.37333333</v>
      </c>
      <c r="D96" s="395">
        <f t="shared" si="2"/>
        <v>16</v>
      </c>
      <c r="E96" s="396">
        <v>2.0</v>
      </c>
      <c r="F96" s="377">
        <f t="shared" si="19"/>
        <v>47</v>
      </c>
      <c r="G96" s="444">
        <f t="shared" si="4"/>
        <v>96</v>
      </c>
      <c r="H96" s="445">
        <f t="shared" si="5"/>
        <v>100.8</v>
      </c>
      <c r="I96" s="446">
        <f t="shared" si="6"/>
        <v>105.84</v>
      </c>
      <c r="J96" s="447">
        <f t="shared" si="7"/>
        <v>111.132</v>
      </c>
      <c r="K96" s="448">
        <f t="shared" si="8"/>
        <v>122.2452</v>
      </c>
      <c r="L96" s="377">
        <f t="shared" si="9"/>
        <v>49</v>
      </c>
      <c r="M96" s="377">
        <f t="shared" si="10"/>
        <v>53.8</v>
      </c>
      <c r="N96" s="377">
        <f t="shared" si="11"/>
        <v>58.84</v>
      </c>
      <c r="O96" s="377">
        <f t="shared" si="12"/>
        <v>64.132</v>
      </c>
      <c r="P96" s="377">
        <f t="shared" si="13"/>
        <v>75.2452</v>
      </c>
      <c r="Q96" s="156"/>
      <c r="R96" s="156"/>
      <c r="S96" s="431"/>
      <c r="T96" s="156"/>
      <c r="U96" s="431"/>
      <c r="V96" s="156"/>
      <c r="W96" s="431"/>
      <c r="X96" s="156"/>
      <c r="Y96" s="156"/>
      <c r="Z96" s="156"/>
    </row>
    <row r="97" ht="15.75" customHeight="1">
      <c r="A97" s="395" t="s">
        <v>434</v>
      </c>
      <c r="B97" s="395">
        <v>100.0</v>
      </c>
      <c r="C97" s="395">
        <f t="shared" si="1"/>
        <v>1</v>
      </c>
      <c r="D97" s="395">
        <f t="shared" si="2"/>
        <v>1</v>
      </c>
      <c r="E97" s="396">
        <v>1.0</v>
      </c>
      <c r="F97" s="377">
        <f t="shared" si="19"/>
        <v>47</v>
      </c>
      <c r="G97" s="444">
        <f t="shared" si="4"/>
        <v>48</v>
      </c>
      <c r="H97" s="445">
        <f t="shared" si="5"/>
        <v>50.4</v>
      </c>
      <c r="I97" s="446">
        <f t="shared" si="6"/>
        <v>52.92</v>
      </c>
      <c r="J97" s="447">
        <f t="shared" si="7"/>
        <v>55.566</v>
      </c>
      <c r="K97" s="448">
        <f t="shared" si="8"/>
        <v>61.1226</v>
      </c>
      <c r="L97" s="377">
        <f t="shared" si="9"/>
        <v>1</v>
      </c>
      <c r="M97" s="377">
        <f t="shared" si="10"/>
        <v>3.4</v>
      </c>
      <c r="N97" s="377">
        <f t="shared" si="11"/>
        <v>5.92</v>
      </c>
      <c r="O97" s="377">
        <f t="shared" si="12"/>
        <v>8.566</v>
      </c>
      <c r="P97" s="377">
        <f t="shared" si="13"/>
        <v>14.1226</v>
      </c>
      <c r="Q97" s="156"/>
      <c r="R97" s="156"/>
      <c r="S97" s="431"/>
      <c r="T97" s="156"/>
      <c r="U97" s="431"/>
      <c r="V97" s="156"/>
      <c r="W97" s="431"/>
      <c r="X97" s="156"/>
      <c r="Y97" s="156"/>
      <c r="Z97" s="156"/>
    </row>
    <row r="98" ht="15.75" customHeight="1">
      <c r="A98" s="395" t="s">
        <v>435</v>
      </c>
      <c r="B98" s="395">
        <v>550.0</v>
      </c>
      <c r="C98" s="395">
        <f t="shared" si="1"/>
        <v>5.5</v>
      </c>
      <c r="D98" s="395">
        <f t="shared" si="2"/>
        <v>6</v>
      </c>
      <c r="E98" s="396">
        <v>1.0</v>
      </c>
      <c r="F98" s="377">
        <f t="shared" si="19"/>
        <v>47</v>
      </c>
      <c r="G98" s="444">
        <f t="shared" si="4"/>
        <v>48</v>
      </c>
      <c r="H98" s="445">
        <f t="shared" si="5"/>
        <v>50.4</v>
      </c>
      <c r="I98" s="446">
        <f t="shared" si="6"/>
        <v>52.92</v>
      </c>
      <c r="J98" s="447">
        <f t="shared" si="7"/>
        <v>55.566</v>
      </c>
      <c r="K98" s="448">
        <f t="shared" si="8"/>
        <v>61.1226</v>
      </c>
      <c r="L98" s="377">
        <f t="shared" si="9"/>
        <v>1</v>
      </c>
      <c r="M98" s="377">
        <f t="shared" si="10"/>
        <v>3.4</v>
      </c>
      <c r="N98" s="377">
        <f t="shared" si="11"/>
        <v>5.92</v>
      </c>
      <c r="O98" s="377">
        <f t="shared" si="12"/>
        <v>8.566</v>
      </c>
      <c r="P98" s="377">
        <f t="shared" si="13"/>
        <v>14.1226</v>
      </c>
      <c r="Q98" s="156"/>
      <c r="R98" s="156"/>
      <c r="S98" s="431"/>
      <c r="T98" s="156"/>
      <c r="U98" s="431"/>
      <c r="V98" s="156"/>
      <c r="W98" s="431"/>
      <c r="X98" s="156"/>
      <c r="Y98" s="156"/>
      <c r="Z98" s="156"/>
    </row>
    <row r="99" ht="15.75" customHeight="1">
      <c r="A99" s="395" t="s">
        <v>436</v>
      </c>
      <c r="B99" s="395">
        <v>805.3333333333334</v>
      </c>
      <c r="C99" s="395">
        <f t="shared" si="1"/>
        <v>8.053333333</v>
      </c>
      <c r="D99" s="395">
        <f t="shared" si="2"/>
        <v>9</v>
      </c>
      <c r="E99" s="396">
        <v>1.0</v>
      </c>
      <c r="F99" s="377">
        <f t="shared" si="19"/>
        <v>47</v>
      </c>
      <c r="G99" s="444">
        <f t="shared" si="4"/>
        <v>48</v>
      </c>
      <c r="H99" s="445">
        <f t="shared" si="5"/>
        <v>50.4</v>
      </c>
      <c r="I99" s="446">
        <f t="shared" si="6"/>
        <v>52.92</v>
      </c>
      <c r="J99" s="447">
        <f t="shared" si="7"/>
        <v>55.566</v>
      </c>
      <c r="K99" s="448">
        <f t="shared" si="8"/>
        <v>61.1226</v>
      </c>
      <c r="L99" s="377">
        <f t="shared" si="9"/>
        <v>1</v>
      </c>
      <c r="M99" s="377">
        <f t="shared" si="10"/>
        <v>3.4</v>
      </c>
      <c r="N99" s="377">
        <f t="shared" si="11"/>
        <v>5.92</v>
      </c>
      <c r="O99" s="377">
        <f t="shared" si="12"/>
        <v>8.566</v>
      </c>
      <c r="P99" s="377">
        <f t="shared" si="13"/>
        <v>14.1226</v>
      </c>
      <c r="Q99" s="156"/>
      <c r="R99" s="156"/>
      <c r="S99" s="431"/>
      <c r="T99" s="156"/>
      <c r="U99" s="431"/>
      <c r="V99" s="156"/>
      <c r="W99" s="431"/>
      <c r="X99" s="156"/>
      <c r="Y99" s="156"/>
      <c r="Z99" s="156"/>
    </row>
    <row r="100" ht="15.75" customHeight="1">
      <c r="A100" s="395" t="s">
        <v>437</v>
      </c>
      <c r="B100" s="395">
        <v>185.0</v>
      </c>
      <c r="C100" s="395">
        <f t="shared" si="1"/>
        <v>1.85</v>
      </c>
      <c r="D100" s="395">
        <f t="shared" si="2"/>
        <v>2</v>
      </c>
      <c r="E100" s="396">
        <v>1.0</v>
      </c>
      <c r="F100" s="377">
        <f t="shared" si="19"/>
        <v>47</v>
      </c>
      <c r="G100" s="444">
        <f t="shared" si="4"/>
        <v>48</v>
      </c>
      <c r="H100" s="445">
        <f t="shared" si="5"/>
        <v>50.4</v>
      </c>
      <c r="I100" s="446">
        <f t="shared" si="6"/>
        <v>52.92</v>
      </c>
      <c r="J100" s="447">
        <f t="shared" si="7"/>
        <v>55.566</v>
      </c>
      <c r="K100" s="448">
        <f t="shared" si="8"/>
        <v>61.1226</v>
      </c>
      <c r="L100" s="377">
        <f t="shared" si="9"/>
        <v>1</v>
      </c>
      <c r="M100" s="377">
        <f t="shared" si="10"/>
        <v>3.4</v>
      </c>
      <c r="N100" s="377">
        <f t="shared" si="11"/>
        <v>5.92</v>
      </c>
      <c r="O100" s="377">
        <f t="shared" si="12"/>
        <v>8.566</v>
      </c>
      <c r="P100" s="377">
        <f t="shared" si="13"/>
        <v>14.1226</v>
      </c>
      <c r="Q100" s="156"/>
      <c r="R100" s="156"/>
      <c r="S100" s="431"/>
      <c r="T100" s="156"/>
      <c r="U100" s="431"/>
      <c r="V100" s="156"/>
      <c r="W100" s="431"/>
      <c r="X100" s="156"/>
      <c r="Y100" s="156"/>
      <c r="Z100" s="156"/>
    </row>
    <row r="101" ht="15.75" customHeight="1">
      <c r="A101" s="395" t="s">
        <v>438</v>
      </c>
      <c r="B101" s="395">
        <v>189.66666666666666</v>
      </c>
      <c r="C101" s="395">
        <f t="shared" si="1"/>
        <v>1.896666667</v>
      </c>
      <c r="D101" s="395">
        <f t="shared" si="2"/>
        <v>2</v>
      </c>
      <c r="E101" s="396">
        <v>1.0</v>
      </c>
      <c r="F101" s="377">
        <f t="shared" si="19"/>
        <v>47</v>
      </c>
      <c r="G101" s="444">
        <f t="shared" si="4"/>
        <v>48</v>
      </c>
      <c r="H101" s="445">
        <f t="shared" si="5"/>
        <v>50.4</v>
      </c>
      <c r="I101" s="446">
        <f t="shared" si="6"/>
        <v>52.92</v>
      </c>
      <c r="J101" s="447">
        <f t="shared" si="7"/>
        <v>55.566</v>
      </c>
      <c r="K101" s="448">
        <f t="shared" si="8"/>
        <v>61.1226</v>
      </c>
      <c r="L101" s="377">
        <f t="shared" si="9"/>
        <v>1</v>
      </c>
      <c r="M101" s="377">
        <f t="shared" si="10"/>
        <v>3.4</v>
      </c>
      <c r="N101" s="377">
        <f t="shared" si="11"/>
        <v>5.92</v>
      </c>
      <c r="O101" s="377">
        <f t="shared" si="12"/>
        <v>8.566</v>
      </c>
      <c r="P101" s="377">
        <f t="shared" si="13"/>
        <v>14.1226</v>
      </c>
      <c r="Q101" s="156"/>
      <c r="R101" s="156"/>
      <c r="S101" s="431"/>
      <c r="T101" s="156"/>
      <c r="U101" s="431"/>
      <c r="V101" s="156"/>
      <c r="W101" s="431"/>
      <c r="X101" s="156"/>
      <c r="Y101" s="156"/>
      <c r="Z101" s="156"/>
    </row>
    <row r="102" ht="15.75" customHeight="1">
      <c r="A102" s="395" t="s">
        <v>439</v>
      </c>
      <c r="B102" s="395">
        <v>0.0</v>
      </c>
      <c r="C102" s="395">
        <f t="shared" si="1"/>
        <v>0</v>
      </c>
      <c r="D102" s="395">
        <f t="shared" si="2"/>
        <v>0</v>
      </c>
      <c r="E102" s="396">
        <v>1.0</v>
      </c>
      <c r="F102" s="377">
        <f t="shared" si="19"/>
        <v>47</v>
      </c>
      <c r="G102" s="444">
        <f t="shared" si="4"/>
        <v>48</v>
      </c>
      <c r="H102" s="445">
        <f t="shared" si="5"/>
        <v>50.4</v>
      </c>
      <c r="I102" s="446">
        <f t="shared" si="6"/>
        <v>52.92</v>
      </c>
      <c r="J102" s="447">
        <f t="shared" si="7"/>
        <v>55.566</v>
      </c>
      <c r="K102" s="448">
        <f t="shared" si="8"/>
        <v>61.1226</v>
      </c>
      <c r="L102" s="377">
        <f t="shared" si="9"/>
        <v>1</v>
      </c>
      <c r="M102" s="377">
        <f t="shared" si="10"/>
        <v>3.4</v>
      </c>
      <c r="N102" s="377">
        <f t="shared" si="11"/>
        <v>5.92</v>
      </c>
      <c r="O102" s="377">
        <f t="shared" si="12"/>
        <v>8.566</v>
      </c>
      <c r="P102" s="377">
        <f t="shared" si="13"/>
        <v>14.1226</v>
      </c>
      <c r="Q102" s="156"/>
      <c r="R102" s="156"/>
      <c r="S102" s="431"/>
      <c r="T102" s="156"/>
      <c r="U102" s="431"/>
      <c r="V102" s="156"/>
      <c r="W102" s="431"/>
      <c r="X102" s="156"/>
      <c r="Y102" s="156"/>
      <c r="Z102" s="156"/>
    </row>
    <row r="103" ht="15.75" customHeight="1">
      <c r="A103" s="395" t="s">
        <v>440</v>
      </c>
      <c r="B103" s="395">
        <v>534.6666666666666</v>
      </c>
      <c r="C103" s="395">
        <f t="shared" si="1"/>
        <v>5.346666667</v>
      </c>
      <c r="D103" s="395">
        <f t="shared" si="2"/>
        <v>6</v>
      </c>
      <c r="E103" s="396">
        <v>1.0</v>
      </c>
      <c r="F103" s="377">
        <f t="shared" si="19"/>
        <v>47</v>
      </c>
      <c r="G103" s="444">
        <f t="shared" si="4"/>
        <v>48</v>
      </c>
      <c r="H103" s="445">
        <f t="shared" si="5"/>
        <v>50.4</v>
      </c>
      <c r="I103" s="446">
        <f t="shared" si="6"/>
        <v>52.92</v>
      </c>
      <c r="J103" s="447">
        <f t="shared" si="7"/>
        <v>55.566</v>
      </c>
      <c r="K103" s="448">
        <f t="shared" si="8"/>
        <v>61.1226</v>
      </c>
      <c r="L103" s="377">
        <f t="shared" si="9"/>
        <v>1</v>
      </c>
      <c r="M103" s="377">
        <f t="shared" si="10"/>
        <v>3.4</v>
      </c>
      <c r="N103" s="377">
        <f t="shared" si="11"/>
        <v>5.92</v>
      </c>
      <c r="O103" s="377">
        <f t="shared" si="12"/>
        <v>8.566</v>
      </c>
      <c r="P103" s="377">
        <f t="shared" si="13"/>
        <v>14.1226</v>
      </c>
      <c r="Q103" s="156"/>
      <c r="R103" s="156"/>
      <c r="S103" s="431"/>
      <c r="T103" s="156"/>
      <c r="U103" s="431"/>
      <c r="V103" s="156"/>
      <c r="W103" s="431"/>
      <c r="X103" s="156"/>
      <c r="Y103" s="156"/>
      <c r="Z103" s="156"/>
    </row>
    <row r="104" ht="15.75" customHeight="1">
      <c r="A104" s="395" t="s">
        <v>441</v>
      </c>
      <c r="B104" s="395">
        <v>27.333333333333332</v>
      </c>
      <c r="C104" s="395">
        <f t="shared" si="1"/>
        <v>0.2733333333</v>
      </c>
      <c r="D104" s="395">
        <f t="shared" si="2"/>
        <v>1</v>
      </c>
      <c r="E104" s="396">
        <v>1.0</v>
      </c>
      <c r="F104" s="377">
        <f t="shared" si="19"/>
        <v>47</v>
      </c>
      <c r="G104" s="444">
        <f t="shared" si="4"/>
        <v>48</v>
      </c>
      <c r="H104" s="445">
        <f t="shared" si="5"/>
        <v>50.4</v>
      </c>
      <c r="I104" s="446">
        <f t="shared" si="6"/>
        <v>52.92</v>
      </c>
      <c r="J104" s="447">
        <f t="shared" si="7"/>
        <v>55.566</v>
      </c>
      <c r="K104" s="448">
        <f t="shared" si="8"/>
        <v>61.1226</v>
      </c>
      <c r="L104" s="377">
        <f t="shared" si="9"/>
        <v>1</v>
      </c>
      <c r="M104" s="377">
        <f t="shared" si="10"/>
        <v>3.4</v>
      </c>
      <c r="N104" s="377">
        <f t="shared" si="11"/>
        <v>5.92</v>
      </c>
      <c r="O104" s="377">
        <f t="shared" si="12"/>
        <v>8.566</v>
      </c>
      <c r="P104" s="377">
        <f t="shared" si="13"/>
        <v>14.1226</v>
      </c>
      <c r="Q104" s="156"/>
      <c r="R104" s="156"/>
      <c r="S104" s="431"/>
      <c r="T104" s="156"/>
      <c r="U104" s="431"/>
      <c r="V104" s="156"/>
      <c r="W104" s="431"/>
      <c r="X104" s="156"/>
      <c r="Y104" s="156"/>
      <c r="Z104" s="156"/>
    </row>
    <row r="105" ht="15.75" customHeight="1">
      <c r="A105" s="395" t="s">
        <v>442</v>
      </c>
      <c r="B105" s="395">
        <v>0.0</v>
      </c>
      <c r="C105" s="395">
        <f t="shared" si="1"/>
        <v>0</v>
      </c>
      <c r="D105" s="395">
        <f t="shared" si="2"/>
        <v>0</v>
      </c>
      <c r="E105" s="396">
        <v>1.0</v>
      </c>
      <c r="F105" s="377">
        <f t="shared" si="19"/>
        <v>47</v>
      </c>
      <c r="G105" s="444">
        <f t="shared" si="4"/>
        <v>48</v>
      </c>
      <c r="H105" s="445">
        <f t="shared" si="5"/>
        <v>50.4</v>
      </c>
      <c r="I105" s="446">
        <f t="shared" si="6"/>
        <v>52.92</v>
      </c>
      <c r="J105" s="447">
        <f t="shared" si="7"/>
        <v>55.566</v>
      </c>
      <c r="K105" s="448">
        <f t="shared" si="8"/>
        <v>61.1226</v>
      </c>
      <c r="L105" s="377">
        <f t="shared" si="9"/>
        <v>1</v>
      </c>
      <c r="M105" s="377">
        <f t="shared" si="10"/>
        <v>3.4</v>
      </c>
      <c r="N105" s="377">
        <f t="shared" si="11"/>
        <v>5.92</v>
      </c>
      <c r="O105" s="377">
        <f t="shared" si="12"/>
        <v>8.566</v>
      </c>
      <c r="P105" s="377">
        <f t="shared" si="13"/>
        <v>14.1226</v>
      </c>
      <c r="Q105" s="156"/>
      <c r="R105" s="156"/>
      <c r="S105" s="431"/>
      <c r="T105" s="156"/>
      <c r="U105" s="431"/>
      <c r="V105" s="156"/>
      <c r="W105" s="431"/>
      <c r="X105" s="156"/>
      <c r="Y105" s="156"/>
      <c r="Z105" s="156"/>
    </row>
    <row r="106" ht="15.75" customHeight="1">
      <c r="A106" s="395" t="s">
        <v>443</v>
      </c>
      <c r="B106" s="395">
        <v>875.3333333333334</v>
      </c>
      <c r="C106" s="395">
        <f t="shared" si="1"/>
        <v>8.753333333</v>
      </c>
      <c r="D106" s="395">
        <f t="shared" si="2"/>
        <v>9</v>
      </c>
      <c r="E106" s="396">
        <v>1.0</v>
      </c>
      <c r="F106" s="377">
        <f t="shared" si="19"/>
        <v>47</v>
      </c>
      <c r="G106" s="444">
        <f t="shared" si="4"/>
        <v>48</v>
      </c>
      <c r="H106" s="445">
        <f t="shared" si="5"/>
        <v>50.4</v>
      </c>
      <c r="I106" s="446">
        <f t="shared" si="6"/>
        <v>52.92</v>
      </c>
      <c r="J106" s="447">
        <f t="shared" si="7"/>
        <v>55.566</v>
      </c>
      <c r="K106" s="448">
        <f t="shared" si="8"/>
        <v>61.1226</v>
      </c>
      <c r="L106" s="377">
        <f t="shared" si="9"/>
        <v>1</v>
      </c>
      <c r="M106" s="377">
        <f t="shared" si="10"/>
        <v>3.4</v>
      </c>
      <c r="N106" s="377">
        <f t="shared" si="11"/>
        <v>5.92</v>
      </c>
      <c r="O106" s="377">
        <f t="shared" si="12"/>
        <v>8.566</v>
      </c>
      <c r="P106" s="377">
        <f t="shared" si="13"/>
        <v>14.1226</v>
      </c>
      <c r="Q106" s="156"/>
      <c r="R106" s="156"/>
      <c r="S106" s="431"/>
      <c r="T106" s="156"/>
      <c r="U106" s="431"/>
      <c r="V106" s="156"/>
      <c r="W106" s="431"/>
      <c r="X106" s="156"/>
      <c r="Y106" s="156"/>
      <c r="Z106" s="156"/>
    </row>
    <row r="107" ht="15.75" customHeight="1">
      <c r="A107" s="475" t="s">
        <v>444</v>
      </c>
      <c r="B107" s="475">
        <v>5000.0</v>
      </c>
      <c r="C107" s="395">
        <f t="shared" si="1"/>
        <v>50</v>
      </c>
      <c r="D107" s="395">
        <f t="shared" si="2"/>
        <v>50</v>
      </c>
      <c r="E107" s="396">
        <v>5.0</v>
      </c>
      <c r="F107" s="377">
        <f>$S$46*4</f>
        <v>188</v>
      </c>
      <c r="G107" s="444">
        <f t="shared" si="4"/>
        <v>240</v>
      </c>
      <c r="H107" s="445">
        <f t="shared" si="5"/>
        <v>252</v>
      </c>
      <c r="I107" s="446">
        <f t="shared" si="6"/>
        <v>264.6</v>
      </c>
      <c r="J107" s="447">
        <f t="shared" si="7"/>
        <v>277.83</v>
      </c>
      <c r="K107" s="448">
        <f t="shared" si="8"/>
        <v>305.613</v>
      </c>
      <c r="L107" s="377">
        <f t="shared" si="9"/>
        <v>52</v>
      </c>
      <c r="M107" s="377">
        <f t="shared" si="10"/>
        <v>64</v>
      </c>
      <c r="N107" s="377">
        <f t="shared" si="11"/>
        <v>76.6</v>
      </c>
      <c r="O107" s="377">
        <f t="shared" si="12"/>
        <v>89.83</v>
      </c>
      <c r="P107" s="377">
        <f t="shared" si="13"/>
        <v>117.613</v>
      </c>
      <c r="Q107" s="156"/>
      <c r="R107" s="156"/>
      <c r="S107" s="431"/>
      <c r="T107" s="156"/>
      <c r="U107" s="431"/>
      <c r="V107" s="156"/>
      <c r="W107" s="431"/>
      <c r="X107" s="156"/>
      <c r="Y107" s="156"/>
      <c r="Z107" s="156"/>
    </row>
    <row r="108" ht="15.75" customHeight="1">
      <c r="A108" s="395" t="s">
        <v>445</v>
      </c>
      <c r="B108" s="395">
        <v>550.0</v>
      </c>
      <c r="C108" s="395">
        <f t="shared" si="1"/>
        <v>5.5</v>
      </c>
      <c r="D108" s="395">
        <f t="shared" si="2"/>
        <v>6</v>
      </c>
      <c r="E108" s="396">
        <v>1.0</v>
      </c>
      <c r="F108" s="377">
        <f t="shared" ref="F108:F139" si="21">$S$46</f>
        <v>47</v>
      </c>
      <c r="G108" s="444">
        <f t="shared" si="4"/>
        <v>48</v>
      </c>
      <c r="H108" s="445">
        <f t="shared" si="5"/>
        <v>50.4</v>
      </c>
      <c r="I108" s="446">
        <f t="shared" si="6"/>
        <v>52.92</v>
      </c>
      <c r="J108" s="447">
        <f t="shared" si="7"/>
        <v>55.566</v>
      </c>
      <c r="K108" s="448">
        <f t="shared" si="8"/>
        <v>61.1226</v>
      </c>
      <c r="L108" s="377">
        <f t="shared" si="9"/>
        <v>1</v>
      </c>
      <c r="M108" s="377">
        <f t="shared" si="10"/>
        <v>3.4</v>
      </c>
      <c r="N108" s="377">
        <f t="shared" si="11"/>
        <v>5.92</v>
      </c>
      <c r="O108" s="377">
        <f t="shared" si="12"/>
        <v>8.566</v>
      </c>
      <c r="P108" s="377">
        <f t="shared" si="13"/>
        <v>14.1226</v>
      </c>
      <c r="Q108" s="156"/>
      <c r="R108" s="156"/>
      <c r="S108" s="431"/>
      <c r="T108" s="156"/>
      <c r="U108" s="431"/>
      <c r="V108" s="156"/>
      <c r="W108" s="431"/>
      <c r="X108" s="156"/>
      <c r="Y108" s="156"/>
      <c r="Z108" s="156"/>
    </row>
    <row r="109" ht="15.75" customHeight="1">
      <c r="A109" s="395" t="s">
        <v>446</v>
      </c>
      <c r="B109" s="395">
        <v>729.3333333333334</v>
      </c>
      <c r="C109" s="395">
        <f t="shared" si="1"/>
        <v>7.293333333</v>
      </c>
      <c r="D109" s="395">
        <f t="shared" si="2"/>
        <v>8</v>
      </c>
      <c r="E109" s="396">
        <v>1.0</v>
      </c>
      <c r="F109" s="377">
        <f t="shared" si="21"/>
        <v>47</v>
      </c>
      <c r="G109" s="444">
        <f t="shared" si="4"/>
        <v>48</v>
      </c>
      <c r="H109" s="445">
        <f t="shared" si="5"/>
        <v>50.4</v>
      </c>
      <c r="I109" s="446">
        <f t="shared" si="6"/>
        <v>52.92</v>
      </c>
      <c r="J109" s="447">
        <f t="shared" si="7"/>
        <v>55.566</v>
      </c>
      <c r="K109" s="448">
        <f t="shared" si="8"/>
        <v>61.1226</v>
      </c>
      <c r="L109" s="377">
        <f t="shared" si="9"/>
        <v>1</v>
      </c>
      <c r="M109" s="377">
        <f t="shared" si="10"/>
        <v>3.4</v>
      </c>
      <c r="N109" s="377">
        <f t="shared" si="11"/>
        <v>5.92</v>
      </c>
      <c r="O109" s="377">
        <f t="shared" si="12"/>
        <v>8.566</v>
      </c>
      <c r="P109" s="377">
        <f t="shared" si="13"/>
        <v>14.1226</v>
      </c>
      <c r="Q109" s="156"/>
      <c r="R109" s="156"/>
      <c r="S109" s="431"/>
      <c r="T109" s="156"/>
      <c r="U109" s="431"/>
      <c r="V109" s="156"/>
      <c r="W109" s="431"/>
      <c r="X109" s="156"/>
      <c r="Y109" s="156"/>
      <c r="Z109" s="156"/>
    </row>
    <row r="110" ht="15.75" customHeight="1">
      <c r="A110" s="395" t="s">
        <v>447</v>
      </c>
      <c r="B110" s="395">
        <v>729.3333333333334</v>
      </c>
      <c r="C110" s="395">
        <f t="shared" si="1"/>
        <v>7.293333333</v>
      </c>
      <c r="D110" s="395">
        <f t="shared" si="2"/>
        <v>8</v>
      </c>
      <c r="E110" s="396">
        <v>1.0</v>
      </c>
      <c r="F110" s="377">
        <f t="shared" si="21"/>
        <v>47</v>
      </c>
      <c r="G110" s="444">
        <f t="shared" si="4"/>
        <v>48</v>
      </c>
      <c r="H110" s="445">
        <f t="shared" si="5"/>
        <v>50.4</v>
      </c>
      <c r="I110" s="446">
        <f t="shared" si="6"/>
        <v>52.92</v>
      </c>
      <c r="J110" s="447">
        <f t="shared" si="7"/>
        <v>55.566</v>
      </c>
      <c r="K110" s="448">
        <f t="shared" si="8"/>
        <v>61.1226</v>
      </c>
      <c r="L110" s="377">
        <f t="shared" si="9"/>
        <v>1</v>
      </c>
      <c r="M110" s="377">
        <f t="shared" si="10"/>
        <v>3.4</v>
      </c>
      <c r="N110" s="377">
        <f t="shared" si="11"/>
        <v>5.92</v>
      </c>
      <c r="O110" s="377">
        <f t="shared" si="12"/>
        <v>8.566</v>
      </c>
      <c r="P110" s="377">
        <f t="shared" si="13"/>
        <v>14.1226</v>
      </c>
      <c r="Q110" s="156"/>
      <c r="R110" s="156"/>
      <c r="S110" s="431"/>
      <c r="T110" s="156"/>
      <c r="U110" s="431"/>
      <c r="V110" s="156"/>
      <c r="W110" s="431"/>
      <c r="X110" s="156"/>
      <c r="Y110" s="156"/>
      <c r="Z110" s="156"/>
    </row>
    <row r="111" ht="15.75" customHeight="1">
      <c r="A111" s="395" t="s">
        <v>448</v>
      </c>
      <c r="B111" s="395">
        <v>550.0</v>
      </c>
      <c r="C111" s="395">
        <f t="shared" si="1"/>
        <v>5.5</v>
      </c>
      <c r="D111" s="395">
        <f t="shared" si="2"/>
        <v>6</v>
      </c>
      <c r="E111" s="396">
        <v>1.0</v>
      </c>
      <c r="F111" s="377">
        <f t="shared" si="21"/>
        <v>47</v>
      </c>
      <c r="G111" s="444">
        <f t="shared" si="4"/>
        <v>48</v>
      </c>
      <c r="H111" s="445">
        <f t="shared" si="5"/>
        <v>50.4</v>
      </c>
      <c r="I111" s="446">
        <f t="shared" si="6"/>
        <v>52.92</v>
      </c>
      <c r="J111" s="447">
        <f t="shared" si="7"/>
        <v>55.566</v>
      </c>
      <c r="K111" s="448">
        <f t="shared" si="8"/>
        <v>61.1226</v>
      </c>
      <c r="L111" s="377">
        <f t="shared" si="9"/>
        <v>1</v>
      </c>
      <c r="M111" s="377">
        <f t="shared" si="10"/>
        <v>3.4</v>
      </c>
      <c r="N111" s="377">
        <f t="shared" si="11"/>
        <v>5.92</v>
      </c>
      <c r="O111" s="377">
        <f t="shared" si="12"/>
        <v>8.566</v>
      </c>
      <c r="P111" s="377">
        <f t="shared" si="13"/>
        <v>14.1226</v>
      </c>
      <c r="Q111" s="156"/>
      <c r="R111" s="156"/>
      <c r="S111" s="431"/>
      <c r="T111" s="156"/>
      <c r="U111" s="431"/>
      <c r="V111" s="156"/>
      <c r="W111" s="431"/>
      <c r="X111" s="156"/>
      <c r="Y111" s="156"/>
      <c r="Z111" s="156"/>
    </row>
    <row r="112" ht="15.75" customHeight="1">
      <c r="A112" s="395" t="s">
        <v>449</v>
      </c>
      <c r="B112" s="395">
        <v>269.6666666666667</v>
      </c>
      <c r="C112" s="395">
        <f t="shared" si="1"/>
        <v>2.696666667</v>
      </c>
      <c r="D112" s="395">
        <f t="shared" si="2"/>
        <v>3</v>
      </c>
      <c r="E112" s="396">
        <v>1.0</v>
      </c>
      <c r="F112" s="377">
        <f t="shared" si="21"/>
        <v>47</v>
      </c>
      <c r="G112" s="444">
        <f t="shared" si="4"/>
        <v>48</v>
      </c>
      <c r="H112" s="445">
        <f t="shared" si="5"/>
        <v>50.4</v>
      </c>
      <c r="I112" s="446">
        <f t="shared" si="6"/>
        <v>52.92</v>
      </c>
      <c r="J112" s="447">
        <f t="shared" si="7"/>
        <v>55.566</v>
      </c>
      <c r="K112" s="448">
        <f t="shared" si="8"/>
        <v>61.1226</v>
      </c>
      <c r="L112" s="377">
        <f t="shared" si="9"/>
        <v>1</v>
      </c>
      <c r="M112" s="377">
        <f t="shared" si="10"/>
        <v>3.4</v>
      </c>
      <c r="N112" s="377">
        <f t="shared" si="11"/>
        <v>5.92</v>
      </c>
      <c r="O112" s="377">
        <f t="shared" si="12"/>
        <v>8.566</v>
      </c>
      <c r="P112" s="377">
        <f t="shared" si="13"/>
        <v>14.1226</v>
      </c>
      <c r="Q112" s="156"/>
      <c r="R112" s="156"/>
      <c r="S112" s="431"/>
      <c r="T112" s="156"/>
      <c r="U112" s="431"/>
      <c r="V112" s="156"/>
      <c r="W112" s="431"/>
      <c r="X112" s="156"/>
      <c r="Y112" s="156"/>
      <c r="Z112" s="156"/>
    </row>
    <row r="113" ht="15.75" customHeight="1">
      <c r="A113" s="395" t="s">
        <v>450</v>
      </c>
      <c r="B113" s="395">
        <v>602.0</v>
      </c>
      <c r="C113" s="395">
        <f t="shared" si="1"/>
        <v>6.02</v>
      </c>
      <c r="D113" s="395">
        <f t="shared" si="2"/>
        <v>7</v>
      </c>
      <c r="E113" s="396">
        <v>1.0</v>
      </c>
      <c r="F113" s="377">
        <f t="shared" si="21"/>
        <v>47</v>
      </c>
      <c r="G113" s="444">
        <f t="shared" si="4"/>
        <v>48</v>
      </c>
      <c r="H113" s="445">
        <f t="shared" si="5"/>
        <v>50.4</v>
      </c>
      <c r="I113" s="446">
        <f t="shared" si="6"/>
        <v>52.92</v>
      </c>
      <c r="J113" s="447">
        <f t="shared" si="7"/>
        <v>55.566</v>
      </c>
      <c r="K113" s="448">
        <f t="shared" si="8"/>
        <v>61.1226</v>
      </c>
      <c r="L113" s="377">
        <f t="shared" si="9"/>
        <v>1</v>
      </c>
      <c r="M113" s="377">
        <f t="shared" si="10"/>
        <v>3.4</v>
      </c>
      <c r="N113" s="377">
        <f t="shared" si="11"/>
        <v>5.92</v>
      </c>
      <c r="O113" s="377">
        <f t="shared" si="12"/>
        <v>8.566</v>
      </c>
      <c r="P113" s="377">
        <f t="shared" si="13"/>
        <v>14.1226</v>
      </c>
      <c r="Q113" s="156"/>
      <c r="R113" s="156"/>
      <c r="S113" s="431"/>
      <c r="T113" s="156"/>
      <c r="U113" s="431"/>
      <c r="V113" s="156"/>
      <c r="W113" s="431"/>
      <c r="X113" s="156"/>
      <c r="Y113" s="156"/>
      <c r="Z113" s="156"/>
    </row>
    <row r="114" ht="15.75" customHeight="1">
      <c r="A114" s="395" t="s">
        <v>451</v>
      </c>
      <c r="B114" s="395">
        <v>119.0</v>
      </c>
      <c r="C114" s="395">
        <f t="shared" si="1"/>
        <v>1.19</v>
      </c>
      <c r="D114" s="395">
        <f t="shared" si="2"/>
        <v>2</v>
      </c>
      <c r="E114" s="396">
        <v>1.0</v>
      </c>
      <c r="F114" s="377">
        <f t="shared" si="21"/>
        <v>47</v>
      </c>
      <c r="G114" s="444">
        <f t="shared" si="4"/>
        <v>48</v>
      </c>
      <c r="H114" s="445">
        <f t="shared" si="5"/>
        <v>50.4</v>
      </c>
      <c r="I114" s="446">
        <f t="shared" si="6"/>
        <v>52.92</v>
      </c>
      <c r="J114" s="447">
        <f t="shared" si="7"/>
        <v>55.566</v>
      </c>
      <c r="K114" s="448">
        <f t="shared" si="8"/>
        <v>61.1226</v>
      </c>
      <c r="L114" s="377">
        <f t="shared" si="9"/>
        <v>1</v>
      </c>
      <c r="M114" s="377">
        <f t="shared" si="10"/>
        <v>3.4</v>
      </c>
      <c r="N114" s="377">
        <f t="shared" si="11"/>
        <v>5.92</v>
      </c>
      <c r="O114" s="377">
        <f t="shared" si="12"/>
        <v>8.566</v>
      </c>
      <c r="P114" s="377">
        <f t="shared" si="13"/>
        <v>14.1226</v>
      </c>
      <c r="Q114" s="156"/>
      <c r="R114" s="156"/>
      <c r="S114" s="431"/>
      <c r="T114" s="156"/>
      <c r="U114" s="431"/>
      <c r="V114" s="156"/>
      <c r="W114" s="431"/>
      <c r="X114" s="156"/>
      <c r="Y114" s="156"/>
      <c r="Z114" s="156"/>
    </row>
    <row r="115" ht="15.75" customHeight="1">
      <c r="A115" s="395" t="s">
        <v>452</v>
      </c>
      <c r="B115" s="395">
        <v>0.0</v>
      </c>
      <c r="C115" s="395">
        <f t="shared" si="1"/>
        <v>0</v>
      </c>
      <c r="D115" s="395">
        <f t="shared" si="2"/>
        <v>0</v>
      </c>
      <c r="E115" s="396">
        <v>1.0</v>
      </c>
      <c r="F115" s="377">
        <f t="shared" si="21"/>
        <v>47</v>
      </c>
      <c r="G115" s="444">
        <f t="shared" si="4"/>
        <v>48</v>
      </c>
      <c r="H115" s="445">
        <f t="shared" si="5"/>
        <v>50.4</v>
      </c>
      <c r="I115" s="446">
        <f t="shared" si="6"/>
        <v>52.92</v>
      </c>
      <c r="J115" s="447">
        <f t="shared" si="7"/>
        <v>55.566</v>
      </c>
      <c r="K115" s="448">
        <f t="shared" si="8"/>
        <v>61.1226</v>
      </c>
      <c r="L115" s="377">
        <f t="shared" si="9"/>
        <v>1</v>
      </c>
      <c r="M115" s="377">
        <f t="shared" si="10"/>
        <v>3.4</v>
      </c>
      <c r="N115" s="377">
        <f t="shared" si="11"/>
        <v>5.92</v>
      </c>
      <c r="O115" s="377">
        <f t="shared" si="12"/>
        <v>8.566</v>
      </c>
      <c r="P115" s="377">
        <f t="shared" si="13"/>
        <v>14.1226</v>
      </c>
      <c r="Q115" s="156"/>
      <c r="R115" s="156"/>
      <c r="S115" s="431"/>
      <c r="T115" s="156"/>
      <c r="U115" s="431"/>
      <c r="V115" s="156"/>
      <c r="W115" s="431"/>
      <c r="X115" s="156"/>
      <c r="Y115" s="156"/>
      <c r="Z115" s="156"/>
    </row>
    <row r="116" ht="15.75" customHeight="1">
      <c r="A116" s="395" t="s">
        <v>453</v>
      </c>
      <c r="B116" s="395">
        <v>534.6666666666666</v>
      </c>
      <c r="C116" s="395">
        <f t="shared" si="1"/>
        <v>5.346666667</v>
      </c>
      <c r="D116" s="395">
        <f t="shared" si="2"/>
        <v>6</v>
      </c>
      <c r="E116" s="396">
        <v>1.0</v>
      </c>
      <c r="F116" s="377">
        <f t="shared" si="21"/>
        <v>47</v>
      </c>
      <c r="G116" s="444">
        <f t="shared" si="4"/>
        <v>48</v>
      </c>
      <c r="H116" s="445">
        <f t="shared" si="5"/>
        <v>50.4</v>
      </c>
      <c r="I116" s="446">
        <f t="shared" si="6"/>
        <v>52.92</v>
      </c>
      <c r="J116" s="447">
        <f t="shared" si="7"/>
        <v>55.566</v>
      </c>
      <c r="K116" s="448">
        <f t="shared" si="8"/>
        <v>61.1226</v>
      </c>
      <c r="L116" s="377">
        <f t="shared" si="9"/>
        <v>1</v>
      </c>
      <c r="M116" s="377">
        <f t="shared" si="10"/>
        <v>3.4</v>
      </c>
      <c r="N116" s="377">
        <f t="shared" si="11"/>
        <v>5.92</v>
      </c>
      <c r="O116" s="377">
        <f t="shared" si="12"/>
        <v>8.566</v>
      </c>
      <c r="P116" s="377">
        <f t="shared" si="13"/>
        <v>14.1226</v>
      </c>
      <c r="Q116" s="156"/>
      <c r="R116" s="156"/>
      <c r="S116" s="431"/>
      <c r="T116" s="156"/>
      <c r="U116" s="431"/>
      <c r="V116" s="156"/>
      <c r="W116" s="431"/>
      <c r="X116" s="156"/>
      <c r="Y116" s="156"/>
      <c r="Z116" s="156"/>
    </row>
    <row r="117" ht="15.75" customHeight="1">
      <c r="A117" s="395" t="s">
        <v>454</v>
      </c>
      <c r="B117" s="395">
        <v>296.3333333333333</v>
      </c>
      <c r="C117" s="395">
        <f t="shared" si="1"/>
        <v>2.963333333</v>
      </c>
      <c r="D117" s="395">
        <f t="shared" si="2"/>
        <v>3</v>
      </c>
      <c r="E117" s="396">
        <v>1.0</v>
      </c>
      <c r="F117" s="377">
        <f t="shared" si="21"/>
        <v>47</v>
      </c>
      <c r="G117" s="444">
        <f t="shared" si="4"/>
        <v>48</v>
      </c>
      <c r="H117" s="445">
        <f t="shared" si="5"/>
        <v>50.4</v>
      </c>
      <c r="I117" s="446">
        <f t="shared" si="6"/>
        <v>52.92</v>
      </c>
      <c r="J117" s="447">
        <f t="shared" si="7"/>
        <v>55.566</v>
      </c>
      <c r="K117" s="448">
        <f t="shared" si="8"/>
        <v>61.1226</v>
      </c>
      <c r="L117" s="377">
        <f t="shared" si="9"/>
        <v>1</v>
      </c>
      <c r="M117" s="377">
        <f t="shared" si="10"/>
        <v>3.4</v>
      </c>
      <c r="N117" s="377">
        <f t="shared" si="11"/>
        <v>5.92</v>
      </c>
      <c r="O117" s="377">
        <f t="shared" si="12"/>
        <v>8.566</v>
      </c>
      <c r="P117" s="377">
        <f t="shared" si="13"/>
        <v>14.1226</v>
      </c>
      <c r="Q117" s="156"/>
      <c r="R117" s="156"/>
      <c r="S117" s="431"/>
      <c r="T117" s="156"/>
      <c r="U117" s="431"/>
      <c r="V117" s="156"/>
      <c r="W117" s="431"/>
      <c r="X117" s="156"/>
      <c r="Y117" s="156"/>
      <c r="Z117" s="156"/>
    </row>
    <row r="118" ht="15.75" customHeight="1">
      <c r="A118" s="395" t="s">
        <v>455</v>
      </c>
      <c r="B118" s="395">
        <v>338.3333333333333</v>
      </c>
      <c r="C118" s="395">
        <f t="shared" si="1"/>
        <v>3.383333333</v>
      </c>
      <c r="D118" s="395">
        <f t="shared" si="2"/>
        <v>4</v>
      </c>
      <c r="E118" s="396">
        <v>1.0</v>
      </c>
      <c r="F118" s="377">
        <f t="shared" si="21"/>
        <v>47</v>
      </c>
      <c r="G118" s="444">
        <f t="shared" si="4"/>
        <v>48</v>
      </c>
      <c r="H118" s="445">
        <f t="shared" si="5"/>
        <v>50.4</v>
      </c>
      <c r="I118" s="446">
        <f t="shared" si="6"/>
        <v>52.92</v>
      </c>
      <c r="J118" s="447">
        <f t="shared" si="7"/>
        <v>55.566</v>
      </c>
      <c r="K118" s="448">
        <f t="shared" si="8"/>
        <v>61.1226</v>
      </c>
      <c r="L118" s="377">
        <f t="shared" si="9"/>
        <v>1</v>
      </c>
      <c r="M118" s="377">
        <f t="shared" si="10"/>
        <v>3.4</v>
      </c>
      <c r="N118" s="377">
        <f t="shared" si="11"/>
        <v>5.92</v>
      </c>
      <c r="O118" s="377">
        <f t="shared" si="12"/>
        <v>8.566</v>
      </c>
      <c r="P118" s="377">
        <f t="shared" si="13"/>
        <v>14.1226</v>
      </c>
      <c r="Q118" s="156"/>
      <c r="R118" s="156"/>
      <c r="S118" s="431"/>
      <c r="T118" s="156"/>
      <c r="U118" s="431"/>
      <c r="V118" s="156"/>
      <c r="W118" s="431"/>
      <c r="X118" s="156"/>
      <c r="Y118" s="156"/>
      <c r="Z118" s="156"/>
    </row>
    <row r="119" ht="15.75" customHeight="1">
      <c r="A119" s="395" t="s">
        <v>456</v>
      </c>
      <c r="B119" s="395">
        <v>722.3333333333334</v>
      </c>
      <c r="C119" s="395">
        <f t="shared" si="1"/>
        <v>7.223333333</v>
      </c>
      <c r="D119" s="395">
        <f t="shared" si="2"/>
        <v>8</v>
      </c>
      <c r="E119" s="396">
        <v>1.0</v>
      </c>
      <c r="F119" s="377">
        <f t="shared" si="21"/>
        <v>47</v>
      </c>
      <c r="G119" s="444">
        <f t="shared" si="4"/>
        <v>48</v>
      </c>
      <c r="H119" s="445">
        <f t="shared" si="5"/>
        <v>50.4</v>
      </c>
      <c r="I119" s="446">
        <f t="shared" si="6"/>
        <v>52.92</v>
      </c>
      <c r="J119" s="447">
        <f t="shared" si="7"/>
        <v>55.566</v>
      </c>
      <c r="K119" s="448">
        <f t="shared" si="8"/>
        <v>61.1226</v>
      </c>
      <c r="L119" s="377">
        <f t="shared" si="9"/>
        <v>1</v>
      </c>
      <c r="M119" s="377">
        <f t="shared" si="10"/>
        <v>3.4</v>
      </c>
      <c r="N119" s="377">
        <f t="shared" si="11"/>
        <v>5.92</v>
      </c>
      <c r="O119" s="377">
        <f t="shared" si="12"/>
        <v>8.566</v>
      </c>
      <c r="P119" s="377">
        <f t="shared" si="13"/>
        <v>14.1226</v>
      </c>
      <c r="Q119" s="156"/>
      <c r="R119" s="156"/>
      <c r="S119" s="431"/>
      <c r="T119" s="156"/>
      <c r="U119" s="431"/>
      <c r="V119" s="156"/>
      <c r="W119" s="431"/>
      <c r="X119" s="156"/>
      <c r="Y119" s="156"/>
      <c r="Z119" s="156"/>
    </row>
    <row r="120" ht="15.75" customHeight="1">
      <c r="A120" s="395" t="s">
        <v>457</v>
      </c>
      <c r="B120" s="395">
        <v>448.3333333333333</v>
      </c>
      <c r="C120" s="395">
        <f t="shared" si="1"/>
        <v>4.483333333</v>
      </c>
      <c r="D120" s="395">
        <f t="shared" si="2"/>
        <v>5</v>
      </c>
      <c r="E120" s="396">
        <v>1.0</v>
      </c>
      <c r="F120" s="377">
        <f t="shared" si="21"/>
        <v>47</v>
      </c>
      <c r="G120" s="444">
        <f t="shared" si="4"/>
        <v>48</v>
      </c>
      <c r="H120" s="445">
        <f t="shared" si="5"/>
        <v>50.4</v>
      </c>
      <c r="I120" s="446">
        <f t="shared" si="6"/>
        <v>52.92</v>
      </c>
      <c r="J120" s="447">
        <f t="shared" si="7"/>
        <v>55.566</v>
      </c>
      <c r="K120" s="448">
        <f t="shared" si="8"/>
        <v>61.1226</v>
      </c>
      <c r="L120" s="377">
        <f t="shared" si="9"/>
        <v>1</v>
      </c>
      <c r="M120" s="377">
        <f t="shared" si="10"/>
        <v>3.4</v>
      </c>
      <c r="N120" s="377">
        <f t="shared" si="11"/>
        <v>5.92</v>
      </c>
      <c r="O120" s="377">
        <f t="shared" si="12"/>
        <v>8.566</v>
      </c>
      <c r="P120" s="377">
        <f t="shared" si="13"/>
        <v>14.1226</v>
      </c>
      <c r="Q120" s="156"/>
      <c r="R120" s="156"/>
      <c r="S120" s="431"/>
      <c r="T120" s="156"/>
      <c r="U120" s="431"/>
      <c r="V120" s="156"/>
      <c r="W120" s="431"/>
      <c r="X120" s="156"/>
      <c r="Y120" s="156"/>
      <c r="Z120" s="156"/>
    </row>
    <row r="121" ht="15.75" customHeight="1">
      <c r="A121" s="395" t="s">
        <v>458</v>
      </c>
      <c r="B121" s="395">
        <v>214.0</v>
      </c>
      <c r="C121" s="395">
        <f t="shared" si="1"/>
        <v>2.14</v>
      </c>
      <c r="D121" s="395">
        <f t="shared" si="2"/>
        <v>3</v>
      </c>
      <c r="E121" s="396">
        <v>1.0</v>
      </c>
      <c r="F121" s="377">
        <f t="shared" si="21"/>
        <v>47</v>
      </c>
      <c r="G121" s="444">
        <f t="shared" si="4"/>
        <v>48</v>
      </c>
      <c r="H121" s="445">
        <f t="shared" si="5"/>
        <v>50.4</v>
      </c>
      <c r="I121" s="446">
        <f t="shared" si="6"/>
        <v>52.92</v>
      </c>
      <c r="J121" s="447">
        <f t="shared" si="7"/>
        <v>55.566</v>
      </c>
      <c r="K121" s="448">
        <f t="shared" si="8"/>
        <v>61.1226</v>
      </c>
      <c r="L121" s="377">
        <f t="shared" si="9"/>
        <v>1</v>
      </c>
      <c r="M121" s="377">
        <f t="shared" si="10"/>
        <v>3.4</v>
      </c>
      <c r="N121" s="377">
        <f t="shared" si="11"/>
        <v>5.92</v>
      </c>
      <c r="O121" s="377">
        <f t="shared" si="12"/>
        <v>8.566</v>
      </c>
      <c r="P121" s="377">
        <f t="shared" si="13"/>
        <v>14.1226</v>
      </c>
      <c r="Q121" s="156"/>
      <c r="R121" s="156"/>
      <c r="S121" s="431"/>
      <c r="T121" s="156"/>
      <c r="U121" s="431"/>
      <c r="V121" s="156"/>
      <c r="W121" s="431"/>
      <c r="X121" s="156"/>
      <c r="Y121" s="156"/>
      <c r="Z121" s="156"/>
    </row>
    <row r="122" ht="15.75" customHeight="1">
      <c r="A122" s="395" t="s">
        <v>459</v>
      </c>
      <c r="B122" s="499">
        <v>0.0</v>
      </c>
      <c r="C122" s="395">
        <f t="shared" si="1"/>
        <v>0</v>
      </c>
      <c r="D122" s="395">
        <f t="shared" si="2"/>
        <v>0</v>
      </c>
      <c r="E122" s="396">
        <v>0.0</v>
      </c>
      <c r="F122" s="377">
        <f t="shared" si="21"/>
        <v>47</v>
      </c>
      <c r="G122" s="444">
        <f t="shared" si="4"/>
        <v>0</v>
      </c>
      <c r="H122" s="445">
        <f t="shared" si="5"/>
        <v>0</v>
      </c>
      <c r="I122" s="446">
        <f t="shared" si="6"/>
        <v>0</v>
      </c>
      <c r="J122" s="447">
        <f t="shared" si="7"/>
        <v>0</v>
      </c>
      <c r="K122" s="448">
        <f t="shared" si="8"/>
        <v>0</v>
      </c>
      <c r="L122" s="377">
        <f t="shared" si="9"/>
        <v>-47</v>
      </c>
      <c r="M122" s="377">
        <f t="shared" si="10"/>
        <v>-47</v>
      </c>
      <c r="N122" s="377">
        <f t="shared" si="11"/>
        <v>-47</v>
      </c>
      <c r="O122" s="377">
        <f t="shared" si="12"/>
        <v>-47</v>
      </c>
      <c r="P122" s="377">
        <f t="shared" si="13"/>
        <v>-47</v>
      </c>
      <c r="Q122" s="156"/>
      <c r="R122" s="156"/>
      <c r="S122" s="431"/>
      <c r="T122" s="156"/>
      <c r="U122" s="431"/>
      <c r="V122" s="156"/>
      <c r="W122" s="431"/>
      <c r="X122" s="156"/>
      <c r="Y122" s="156"/>
      <c r="Z122" s="156"/>
    </row>
    <row r="123" ht="15.75" customHeight="1">
      <c r="A123" s="395" t="s">
        <v>460</v>
      </c>
      <c r="B123" s="395">
        <v>331.6666666666667</v>
      </c>
      <c r="C123" s="395">
        <f t="shared" si="1"/>
        <v>3.316666667</v>
      </c>
      <c r="D123" s="395">
        <f t="shared" si="2"/>
        <v>4</v>
      </c>
      <c r="E123" s="396">
        <v>1.0</v>
      </c>
      <c r="F123" s="377">
        <f t="shared" si="21"/>
        <v>47</v>
      </c>
      <c r="G123" s="444">
        <f t="shared" si="4"/>
        <v>48</v>
      </c>
      <c r="H123" s="445">
        <f t="shared" si="5"/>
        <v>50.4</v>
      </c>
      <c r="I123" s="446">
        <f t="shared" si="6"/>
        <v>52.92</v>
      </c>
      <c r="J123" s="447">
        <f t="shared" si="7"/>
        <v>55.566</v>
      </c>
      <c r="K123" s="448">
        <f t="shared" si="8"/>
        <v>61.1226</v>
      </c>
      <c r="L123" s="377">
        <f t="shared" si="9"/>
        <v>1</v>
      </c>
      <c r="M123" s="377">
        <f t="shared" si="10"/>
        <v>3.4</v>
      </c>
      <c r="N123" s="377">
        <f t="shared" si="11"/>
        <v>5.92</v>
      </c>
      <c r="O123" s="377">
        <f t="shared" si="12"/>
        <v>8.566</v>
      </c>
      <c r="P123" s="377">
        <f t="shared" si="13"/>
        <v>14.1226</v>
      </c>
      <c r="Q123" s="156"/>
      <c r="R123" s="156"/>
      <c r="S123" s="431"/>
      <c r="T123" s="156"/>
      <c r="U123" s="431"/>
      <c r="V123" s="156"/>
      <c r="W123" s="431"/>
      <c r="X123" s="156"/>
      <c r="Y123" s="156"/>
      <c r="Z123" s="156"/>
    </row>
    <row r="124" ht="15.75" customHeight="1">
      <c r="A124" s="395" t="s">
        <v>461</v>
      </c>
      <c r="B124" s="395">
        <v>1750.0</v>
      </c>
      <c r="C124" s="395">
        <f t="shared" si="1"/>
        <v>17.5</v>
      </c>
      <c r="D124" s="395">
        <f t="shared" si="2"/>
        <v>18</v>
      </c>
      <c r="E124" s="396">
        <v>2.0</v>
      </c>
      <c r="F124" s="377">
        <f t="shared" si="21"/>
        <v>47</v>
      </c>
      <c r="G124" s="444">
        <f t="shared" si="4"/>
        <v>96</v>
      </c>
      <c r="H124" s="445">
        <f t="shared" si="5"/>
        <v>100.8</v>
      </c>
      <c r="I124" s="446">
        <f t="shared" si="6"/>
        <v>105.84</v>
      </c>
      <c r="J124" s="447">
        <f t="shared" si="7"/>
        <v>111.132</v>
      </c>
      <c r="K124" s="448">
        <f t="shared" si="8"/>
        <v>122.2452</v>
      </c>
      <c r="L124" s="377">
        <f t="shared" si="9"/>
        <v>49</v>
      </c>
      <c r="M124" s="377">
        <f t="shared" si="10"/>
        <v>53.8</v>
      </c>
      <c r="N124" s="377">
        <f t="shared" si="11"/>
        <v>58.84</v>
      </c>
      <c r="O124" s="377">
        <f t="shared" si="12"/>
        <v>64.132</v>
      </c>
      <c r="P124" s="377">
        <f t="shared" si="13"/>
        <v>75.2452</v>
      </c>
      <c r="Q124" s="156"/>
      <c r="R124" s="156"/>
      <c r="S124" s="431"/>
      <c r="T124" s="156"/>
      <c r="U124" s="431"/>
      <c r="V124" s="156"/>
      <c r="W124" s="431"/>
      <c r="X124" s="156"/>
      <c r="Y124" s="156"/>
      <c r="Z124" s="156"/>
    </row>
    <row r="125" ht="15.75" customHeight="1">
      <c r="A125" s="395" t="s">
        <v>462</v>
      </c>
      <c r="B125" s="395">
        <v>54.333333333333336</v>
      </c>
      <c r="C125" s="395">
        <f t="shared" si="1"/>
        <v>0.5433333333</v>
      </c>
      <c r="D125" s="395">
        <f t="shared" si="2"/>
        <v>1</v>
      </c>
      <c r="E125" s="396">
        <v>1.0</v>
      </c>
      <c r="F125" s="377">
        <f t="shared" si="21"/>
        <v>47</v>
      </c>
      <c r="G125" s="444">
        <f t="shared" si="4"/>
        <v>48</v>
      </c>
      <c r="H125" s="445">
        <f t="shared" si="5"/>
        <v>50.4</v>
      </c>
      <c r="I125" s="446">
        <f t="shared" si="6"/>
        <v>52.92</v>
      </c>
      <c r="J125" s="447">
        <f t="shared" si="7"/>
        <v>55.566</v>
      </c>
      <c r="K125" s="448">
        <f t="shared" si="8"/>
        <v>61.1226</v>
      </c>
      <c r="L125" s="377">
        <f t="shared" si="9"/>
        <v>1</v>
      </c>
      <c r="M125" s="377">
        <f t="shared" si="10"/>
        <v>3.4</v>
      </c>
      <c r="N125" s="377">
        <f t="shared" si="11"/>
        <v>5.92</v>
      </c>
      <c r="O125" s="377">
        <f t="shared" si="12"/>
        <v>8.566</v>
      </c>
      <c r="P125" s="377">
        <f t="shared" si="13"/>
        <v>14.1226</v>
      </c>
      <c r="Q125" s="156"/>
      <c r="R125" s="156"/>
      <c r="S125" s="431"/>
      <c r="T125" s="156"/>
      <c r="U125" s="431"/>
      <c r="V125" s="156"/>
      <c r="W125" s="431"/>
      <c r="X125" s="156"/>
      <c r="Y125" s="156"/>
      <c r="Z125" s="156"/>
    </row>
    <row r="126" ht="15.75" customHeight="1">
      <c r="A126" s="395" t="s">
        <v>463</v>
      </c>
      <c r="B126" s="395">
        <v>516.6666666666666</v>
      </c>
      <c r="C126" s="395">
        <f t="shared" si="1"/>
        <v>5.166666667</v>
      </c>
      <c r="D126" s="395">
        <f t="shared" si="2"/>
        <v>6</v>
      </c>
      <c r="E126" s="396">
        <v>1.0</v>
      </c>
      <c r="F126" s="377">
        <f t="shared" si="21"/>
        <v>47</v>
      </c>
      <c r="G126" s="444">
        <f t="shared" si="4"/>
        <v>48</v>
      </c>
      <c r="H126" s="445">
        <f t="shared" si="5"/>
        <v>50.4</v>
      </c>
      <c r="I126" s="446">
        <f t="shared" si="6"/>
        <v>52.92</v>
      </c>
      <c r="J126" s="447">
        <f t="shared" si="7"/>
        <v>55.566</v>
      </c>
      <c r="K126" s="448">
        <f t="shared" si="8"/>
        <v>61.1226</v>
      </c>
      <c r="L126" s="377">
        <f t="shared" si="9"/>
        <v>1</v>
      </c>
      <c r="M126" s="377">
        <f t="shared" si="10"/>
        <v>3.4</v>
      </c>
      <c r="N126" s="377">
        <f t="shared" si="11"/>
        <v>5.92</v>
      </c>
      <c r="O126" s="377">
        <f t="shared" si="12"/>
        <v>8.566</v>
      </c>
      <c r="P126" s="377">
        <f t="shared" si="13"/>
        <v>14.1226</v>
      </c>
      <c r="Q126" s="156"/>
      <c r="R126" s="156"/>
      <c r="S126" s="431"/>
      <c r="T126" s="156"/>
      <c r="U126" s="431"/>
      <c r="V126" s="156"/>
      <c r="W126" s="431"/>
      <c r="X126" s="156"/>
      <c r="Y126" s="156"/>
      <c r="Z126" s="156"/>
    </row>
    <row r="127" ht="15.75" customHeight="1">
      <c r="A127" s="395" t="s">
        <v>464</v>
      </c>
      <c r="B127" s="395">
        <v>125.0</v>
      </c>
      <c r="C127" s="395">
        <f t="shared" si="1"/>
        <v>1.25</v>
      </c>
      <c r="D127" s="395">
        <f t="shared" si="2"/>
        <v>2</v>
      </c>
      <c r="E127" s="396">
        <v>1.0</v>
      </c>
      <c r="F127" s="377">
        <f t="shared" si="21"/>
        <v>47</v>
      </c>
      <c r="G127" s="444">
        <f t="shared" si="4"/>
        <v>48</v>
      </c>
      <c r="H127" s="445">
        <f t="shared" si="5"/>
        <v>50.4</v>
      </c>
      <c r="I127" s="446">
        <f t="shared" si="6"/>
        <v>52.92</v>
      </c>
      <c r="J127" s="447">
        <f t="shared" si="7"/>
        <v>55.566</v>
      </c>
      <c r="K127" s="448">
        <f t="shared" si="8"/>
        <v>61.1226</v>
      </c>
      <c r="L127" s="377">
        <f t="shared" si="9"/>
        <v>1</v>
      </c>
      <c r="M127" s="377">
        <f t="shared" si="10"/>
        <v>3.4</v>
      </c>
      <c r="N127" s="377">
        <f t="shared" si="11"/>
        <v>5.92</v>
      </c>
      <c r="O127" s="377">
        <f t="shared" si="12"/>
        <v>8.566</v>
      </c>
      <c r="P127" s="377">
        <f t="shared" si="13"/>
        <v>14.1226</v>
      </c>
      <c r="Q127" s="156"/>
      <c r="R127" s="156"/>
      <c r="S127" s="431"/>
      <c r="T127" s="156"/>
      <c r="U127" s="431"/>
      <c r="V127" s="156"/>
      <c r="W127" s="431"/>
      <c r="X127" s="156"/>
      <c r="Y127" s="156"/>
      <c r="Z127" s="156"/>
    </row>
    <row r="128" ht="15.75" customHeight="1">
      <c r="A128" s="395" t="s">
        <v>465</v>
      </c>
      <c r="B128" s="395">
        <v>219.0</v>
      </c>
      <c r="C128" s="395">
        <f t="shared" si="1"/>
        <v>2.19</v>
      </c>
      <c r="D128" s="395">
        <f t="shared" si="2"/>
        <v>3</v>
      </c>
      <c r="E128" s="396">
        <v>1.0</v>
      </c>
      <c r="F128" s="377">
        <f t="shared" si="21"/>
        <v>47</v>
      </c>
      <c r="G128" s="444">
        <f t="shared" si="4"/>
        <v>48</v>
      </c>
      <c r="H128" s="445">
        <f t="shared" si="5"/>
        <v>50.4</v>
      </c>
      <c r="I128" s="446">
        <f t="shared" si="6"/>
        <v>52.92</v>
      </c>
      <c r="J128" s="447">
        <f t="shared" si="7"/>
        <v>55.566</v>
      </c>
      <c r="K128" s="448">
        <f t="shared" si="8"/>
        <v>61.1226</v>
      </c>
      <c r="L128" s="377">
        <f t="shared" si="9"/>
        <v>1</v>
      </c>
      <c r="M128" s="377">
        <f t="shared" si="10"/>
        <v>3.4</v>
      </c>
      <c r="N128" s="377">
        <f t="shared" si="11"/>
        <v>5.92</v>
      </c>
      <c r="O128" s="377">
        <f t="shared" si="12"/>
        <v>8.566</v>
      </c>
      <c r="P128" s="377">
        <f t="shared" si="13"/>
        <v>14.1226</v>
      </c>
      <c r="Q128" s="156"/>
      <c r="R128" s="156"/>
      <c r="S128" s="431"/>
      <c r="T128" s="156"/>
      <c r="U128" s="431"/>
      <c r="V128" s="156"/>
      <c r="W128" s="431"/>
      <c r="X128" s="156"/>
      <c r="Y128" s="156"/>
      <c r="Z128" s="156"/>
    </row>
    <row r="129" ht="15.75" customHeight="1">
      <c r="A129" s="395" t="s">
        <v>466</v>
      </c>
      <c r="B129" s="395">
        <v>716.6666666666666</v>
      </c>
      <c r="C129" s="395">
        <f t="shared" si="1"/>
        <v>7.166666667</v>
      </c>
      <c r="D129" s="395">
        <f t="shared" si="2"/>
        <v>8</v>
      </c>
      <c r="E129" s="396">
        <v>1.0</v>
      </c>
      <c r="F129" s="377">
        <f t="shared" si="21"/>
        <v>47</v>
      </c>
      <c r="G129" s="444">
        <f t="shared" si="4"/>
        <v>48</v>
      </c>
      <c r="H129" s="445">
        <f t="shared" si="5"/>
        <v>50.4</v>
      </c>
      <c r="I129" s="446">
        <f t="shared" si="6"/>
        <v>52.92</v>
      </c>
      <c r="J129" s="447">
        <f t="shared" si="7"/>
        <v>55.566</v>
      </c>
      <c r="K129" s="448">
        <f t="shared" si="8"/>
        <v>61.1226</v>
      </c>
      <c r="L129" s="377">
        <f t="shared" si="9"/>
        <v>1</v>
      </c>
      <c r="M129" s="377">
        <f t="shared" si="10"/>
        <v>3.4</v>
      </c>
      <c r="N129" s="377">
        <f t="shared" si="11"/>
        <v>5.92</v>
      </c>
      <c r="O129" s="377">
        <f t="shared" si="12"/>
        <v>8.566</v>
      </c>
      <c r="P129" s="377">
        <f t="shared" si="13"/>
        <v>14.1226</v>
      </c>
      <c r="Q129" s="156"/>
      <c r="R129" s="156"/>
      <c r="S129" s="431"/>
      <c r="T129" s="156"/>
      <c r="U129" s="431"/>
      <c r="V129" s="156"/>
      <c r="W129" s="431"/>
      <c r="X129" s="156"/>
      <c r="Y129" s="156"/>
      <c r="Z129" s="156"/>
    </row>
    <row r="130" ht="15.75" customHeight="1">
      <c r="A130" s="395" t="s">
        <v>467</v>
      </c>
      <c r="B130" s="395">
        <v>67.0</v>
      </c>
      <c r="C130" s="395">
        <f t="shared" si="1"/>
        <v>0.67</v>
      </c>
      <c r="D130" s="395">
        <f t="shared" si="2"/>
        <v>1</v>
      </c>
      <c r="E130" s="396">
        <v>1.0</v>
      </c>
      <c r="F130" s="377">
        <f t="shared" si="21"/>
        <v>47</v>
      </c>
      <c r="G130" s="444">
        <f t="shared" si="4"/>
        <v>48</v>
      </c>
      <c r="H130" s="445">
        <f t="shared" si="5"/>
        <v>50.4</v>
      </c>
      <c r="I130" s="446">
        <f t="shared" si="6"/>
        <v>52.92</v>
      </c>
      <c r="J130" s="447">
        <f t="shared" si="7"/>
        <v>55.566</v>
      </c>
      <c r="K130" s="448">
        <f t="shared" si="8"/>
        <v>61.1226</v>
      </c>
      <c r="L130" s="377">
        <f t="shared" si="9"/>
        <v>1</v>
      </c>
      <c r="M130" s="377">
        <f t="shared" si="10"/>
        <v>3.4</v>
      </c>
      <c r="N130" s="377">
        <f t="shared" si="11"/>
        <v>5.92</v>
      </c>
      <c r="O130" s="377">
        <f t="shared" si="12"/>
        <v>8.566</v>
      </c>
      <c r="P130" s="377">
        <f t="shared" si="13"/>
        <v>14.1226</v>
      </c>
      <c r="Q130" s="156"/>
      <c r="R130" s="156"/>
      <c r="S130" s="431"/>
      <c r="T130" s="156"/>
      <c r="U130" s="431"/>
      <c r="V130" s="156"/>
      <c r="W130" s="431"/>
      <c r="X130" s="156"/>
      <c r="Y130" s="156"/>
      <c r="Z130" s="156"/>
    </row>
    <row r="131" ht="15.75" customHeight="1">
      <c r="A131" s="395" t="s">
        <v>468</v>
      </c>
      <c r="B131" s="395">
        <v>820.3333333333334</v>
      </c>
      <c r="C131" s="395">
        <f t="shared" si="1"/>
        <v>8.203333333</v>
      </c>
      <c r="D131" s="395">
        <f t="shared" si="2"/>
        <v>9</v>
      </c>
      <c r="E131" s="396">
        <v>1.0</v>
      </c>
      <c r="F131" s="377">
        <f t="shared" si="21"/>
        <v>47</v>
      </c>
      <c r="G131" s="444">
        <f t="shared" si="4"/>
        <v>48</v>
      </c>
      <c r="H131" s="445">
        <f t="shared" si="5"/>
        <v>50.4</v>
      </c>
      <c r="I131" s="446">
        <f t="shared" si="6"/>
        <v>52.92</v>
      </c>
      <c r="J131" s="447">
        <f t="shared" si="7"/>
        <v>55.566</v>
      </c>
      <c r="K131" s="448">
        <f t="shared" si="8"/>
        <v>61.1226</v>
      </c>
      <c r="L131" s="377">
        <f t="shared" si="9"/>
        <v>1</v>
      </c>
      <c r="M131" s="377">
        <f t="shared" si="10"/>
        <v>3.4</v>
      </c>
      <c r="N131" s="377">
        <f t="shared" si="11"/>
        <v>5.92</v>
      </c>
      <c r="O131" s="377">
        <f t="shared" si="12"/>
        <v>8.566</v>
      </c>
      <c r="P131" s="377">
        <f t="shared" si="13"/>
        <v>14.1226</v>
      </c>
      <c r="Q131" s="156"/>
      <c r="R131" s="156"/>
      <c r="S131" s="431"/>
      <c r="T131" s="156"/>
      <c r="U131" s="431"/>
      <c r="V131" s="156"/>
      <c r="W131" s="431"/>
      <c r="X131" s="156"/>
      <c r="Y131" s="156"/>
      <c r="Z131" s="156"/>
    </row>
    <row r="132" ht="15.75" customHeight="1">
      <c r="A132" s="395" t="s">
        <v>469</v>
      </c>
      <c r="B132" s="395">
        <v>366.3333333333333</v>
      </c>
      <c r="C132" s="395">
        <f t="shared" si="1"/>
        <v>3.663333333</v>
      </c>
      <c r="D132" s="395">
        <f t="shared" si="2"/>
        <v>4</v>
      </c>
      <c r="E132" s="396">
        <v>1.0</v>
      </c>
      <c r="F132" s="377">
        <f t="shared" si="21"/>
        <v>47</v>
      </c>
      <c r="G132" s="444">
        <f t="shared" si="4"/>
        <v>48</v>
      </c>
      <c r="H132" s="445">
        <f t="shared" si="5"/>
        <v>50.4</v>
      </c>
      <c r="I132" s="446">
        <f t="shared" si="6"/>
        <v>52.92</v>
      </c>
      <c r="J132" s="447">
        <f t="shared" si="7"/>
        <v>55.566</v>
      </c>
      <c r="K132" s="448">
        <f t="shared" si="8"/>
        <v>61.1226</v>
      </c>
      <c r="L132" s="377">
        <f t="shared" si="9"/>
        <v>1</v>
      </c>
      <c r="M132" s="377">
        <f t="shared" si="10"/>
        <v>3.4</v>
      </c>
      <c r="N132" s="377">
        <f t="shared" si="11"/>
        <v>5.92</v>
      </c>
      <c r="O132" s="377">
        <f t="shared" si="12"/>
        <v>8.566</v>
      </c>
      <c r="P132" s="377">
        <f t="shared" si="13"/>
        <v>14.1226</v>
      </c>
      <c r="Q132" s="156"/>
      <c r="R132" s="156"/>
      <c r="S132" s="431"/>
      <c r="T132" s="156"/>
      <c r="U132" s="431"/>
      <c r="V132" s="156"/>
      <c r="W132" s="431"/>
      <c r="X132" s="156"/>
      <c r="Y132" s="156"/>
      <c r="Z132" s="156"/>
    </row>
    <row r="133" ht="15.75" customHeight="1">
      <c r="A133" s="395" t="s">
        <v>470</v>
      </c>
      <c r="B133" s="395">
        <v>213.0</v>
      </c>
      <c r="C133" s="395">
        <f t="shared" si="1"/>
        <v>2.13</v>
      </c>
      <c r="D133" s="395">
        <f t="shared" si="2"/>
        <v>3</v>
      </c>
      <c r="E133" s="396">
        <v>1.0</v>
      </c>
      <c r="F133" s="377">
        <f t="shared" si="21"/>
        <v>47</v>
      </c>
      <c r="G133" s="444">
        <f t="shared" si="4"/>
        <v>48</v>
      </c>
      <c r="H133" s="445">
        <f t="shared" si="5"/>
        <v>50.4</v>
      </c>
      <c r="I133" s="446">
        <f t="shared" si="6"/>
        <v>52.92</v>
      </c>
      <c r="J133" s="447">
        <f t="shared" si="7"/>
        <v>55.566</v>
      </c>
      <c r="K133" s="448">
        <f t="shared" si="8"/>
        <v>61.1226</v>
      </c>
      <c r="L133" s="377">
        <f t="shared" si="9"/>
        <v>1</v>
      </c>
      <c r="M133" s="377">
        <f t="shared" si="10"/>
        <v>3.4</v>
      </c>
      <c r="N133" s="377">
        <f t="shared" si="11"/>
        <v>5.92</v>
      </c>
      <c r="O133" s="377">
        <f t="shared" si="12"/>
        <v>8.566</v>
      </c>
      <c r="P133" s="377">
        <f t="shared" si="13"/>
        <v>14.1226</v>
      </c>
      <c r="Q133" s="156"/>
      <c r="R133" s="156"/>
      <c r="S133" s="431"/>
      <c r="T133" s="156"/>
      <c r="U133" s="431"/>
      <c r="V133" s="156"/>
      <c r="W133" s="431"/>
      <c r="X133" s="156"/>
      <c r="Y133" s="156"/>
      <c r="Z133" s="156"/>
    </row>
    <row r="134" ht="15.75" customHeight="1">
      <c r="A134" s="395" t="s">
        <v>471</v>
      </c>
      <c r="B134" s="395">
        <v>0.0</v>
      </c>
      <c r="C134" s="395">
        <f t="shared" si="1"/>
        <v>0</v>
      </c>
      <c r="D134" s="395">
        <f t="shared" si="2"/>
        <v>0</v>
      </c>
      <c r="E134" s="396">
        <v>1.0</v>
      </c>
      <c r="F134" s="377">
        <f t="shared" si="21"/>
        <v>47</v>
      </c>
      <c r="G134" s="444">
        <f t="shared" si="4"/>
        <v>48</v>
      </c>
      <c r="H134" s="445">
        <f t="shared" si="5"/>
        <v>50.4</v>
      </c>
      <c r="I134" s="446">
        <f t="shared" si="6"/>
        <v>52.92</v>
      </c>
      <c r="J134" s="447">
        <f t="shared" si="7"/>
        <v>55.566</v>
      </c>
      <c r="K134" s="448">
        <f t="shared" si="8"/>
        <v>61.1226</v>
      </c>
      <c r="L134" s="377">
        <f t="shared" si="9"/>
        <v>1</v>
      </c>
      <c r="M134" s="377">
        <f t="shared" si="10"/>
        <v>3.4</v>
      </c>
      <c r="N134" s="377">
        <f t="shared" si="11"/>
        <v>5.92</v>
      </c>
      <c r="O134" s="377">
        <f t="shared" si="12"/>
        <v>8.566</v>
      </c>
      <c r="P134" s="377">
        <f t="shared" si="13"/>
        <v>14.1226</v>
      </c>
      <c r="Q134" s="156"/>
      <c r="R134" s="156"/>
      <c r="S134" s="431"/>
      <c r="T134" s="156"/>
      <c r="U134" s="431"/>
      <c r="V134" s="156"/>
      <c r="W134" s="431"/>
      <c r="X134" s="156"/>
      <c r="Y134" s="156"/>
      <c r="Z134" s="156"/>
    </row>
    <row r="135" ht="15.75" customHeight="1">
      <c r="A135" s="395" t="s">
        <v>472</v>
      </c>
      <c r="B135" s="395">
        <v>0.0</v>
      </c>
      <c r="C135" s="395">
        <f t="shared" si="1"/>
        <v>0</v>
      </c>
      <c r="D135" s="395">
        <f t="shared" si="2"/>
        <v>0</v>
      </c>
      <c r="E135" s="396">
        <v>1.0</v>
      </c>
      <c r="F135" s="377">
        <f t="shared" si="21"/>
        <v>47</v>
      </c>
      <c r="G135" s="444">
        <f t="shared" si="4"/>
        <v>48</v>
      </c>
      <c r="H135" s="445">
        <f t="shared" si="5"/>
        <v>50.4</v>
      </c>
      <c r="I135" s="446">
        <f t="shared" si="6"/>
        <v>52.92</v>
      </c>
      <c r="J135" s="447">
        <f t="shared" si="7"/>
        <v>55.566</v>
      </c>
      <c r="K135" s="448">
        <f t="shared" si="8"/>
        <v>61.1226</v>
      </c>
      <c r="L135" s="377">
        <f t="shared" si="9"/>
        <v>1</v>
      </c>
      <c r="M135" s="377">
        <f t="shared" si="10"/>
        <v>3.4</v>
      </c>
      <c r="N135" s="377">
        <f t="shared" si="11"/>
        <v>5.92</v>
      </c>
      <c r="O135" s="377">
        <f t="shared" si="12"/>
        <v>8.566</v>
      </c>
      <c r="P135" s="377">
        <f t="shared" si="13"/>
        <v>14.1226</v>
      </c>
      <c r="Q135" s="156"/>
      <c r="R135" s="156"/>
      <c r="S135" s="431"/>
      <c r="T135" s="156"/>
      <c r="U135" s="431"/>
      <c r="V135" s="156"/>
      <c r="W135" s="431"/>
      <c r="X135" s="156"/>
      <c r="Y135" s="156"/>
      <c r="Z135" s="156"/>
    </row>
    <row r="136" ht="15.75" customHeight="1">
      <c r="A136" s="395" t="s">
        <v>473</v>
      </c>
      <c r="B136" s="395">
        <v>0.0</v>
      </c>
      <c r="C136" s="395">
        <f t="shared" si="1"/>
        <v>0</v>
      </c>
      <c r="D136" s="395">
        <f t="shared" si="2"/>
        <v>0</v>
      </c>
      <c r="E136" s="396">
        <v>1.0</v>
      </c>
      <c r="F136" s="377">
        <f t="shared" si="21"/>
        <v>47</v>
      </c>
      <c r="G136" s="444">
        <f t="shared" si="4"/>
        <v>48</v>
      </c>
      <c r="H136" s="445">
        <f t="shared" si="5"/>
        <v>50.4</v>
      </c>
      <c r="I136" s="446">
        <f t="shared" si="6"/>
        <v>52.92</v>
      </c>
      <c r="J136" s="447">
        <f t="shared" si="7"/>
        <v>55.566</v>
      </c>
      <c r="K136" s="448">
        <f t="shared" si="8"/>
        <v>61.1226</v>
      </c>
      <c r="L136" s="377">
        <f t="shared" si="9"/>
        <v>1</v>
      </c>
      <c r="M136" s="377">
        <f t="shared" si="10"/>
        <v>3.4</v>
      </c>
      <c r="N136" s="377">
        <f t="shared" si="11"/>
        <v>5.92</v>
      </c>
      <c r="O136" s="377">
        <f t="shared" si="12"/>
        <v>8.566</v>
      </c>
      <c r="P136" s="377">
        <f t="shared" si="13"/>
        <v>14.1226</v>
      </c>
      <c r="Q136" s="156"/>
      <c r="R136" s="156"/>
      <c r="S136" s="431"/>
      <c r="T136" s="156"/>
      <c r="U136" s="431"/>
      <c r="V136" s="156"/>
      <c r="W136" s="431"/>
      <c r="X136" s="156"/>
      <c r="Y136" s="156"/>
      <c r="Z136" s="156"/>
    </row>
    <row r="137" ht="15.75" customHeight="1">
      <c r="A137" s="395" t="s">
        <v>474</v>
      </c>
      <c r="B137" s="395">
        <v>0.0</v>
      </c>
      <c r="C137" s="395">
        <f t="shared" si="1"/>
        <v>0</v>
      </c>
      <c r="D137" s="395">
        <f t="shared" si="2"/>
        <v>0</v>
      </c>
      <c r="E137" s="396">
        <v>1.0</v>
      </c>
      <c r="F137" s="377">
        <f t="shared" si="21"/>
        <v>47</v>
      </c>
      <c r="G137" s="444">
        <f t="shared" si="4"/>
        <v>48</v>
      </c>
      <c r="H137" s="445">
        <f t="shared" si="5"/>
        <v>50.4</v>
      </c>
      <c r="I137" s="446">
        <f t="shared" si="6"/>
        <v>52.92</v>
      </c>
      <c r="J137" s="447">
        <f t="shared" si="7"/>
        <v>55.566</v>
      </c>
      <c r="K137" s="448">
        <f t="shared" si="8"/>
        <v>61.1226</v>
      </c>
      <c r="L137" s="377">
        <f t="shared" si="9"/>
        <v>1</v>
      </c>
      <c r="M137" s="377">
        <f t="shared" si="10"/>
        <v>3.4</v>
      </c>
      <c r="N137" s="377">
        <f t="shared" si="11"/>
        <v>5.92</v>
      </c>
      <c r="O137" s="377">
        <f t="shared" si="12"/>
        <v>8.566</v>
      </c>
      <c r="P137" s="377">
        <f t="shared" si="13"/>
        <v>14.1226</v>
      </c>
      <c r="Q137" s="156"/>
      <c r="R137" s="156"/>
      <c r="S137" s="431"/>
      <c r="T137" s="156"/>
      <c r="U137" s="431"/>
      <c r="V137" s="156"/>
      <c r="W137" s="431"/>
      <c r="X137" s="156"/>
      <c r="Y137" s="156"/>
      <c r="Z137" s="156"/>
    </row>
    <row r="138" ht="15.75" customHeight="1">
      <c r="A138" s="395" t="s">
        <v>475</v>
      </c>
      <c r="B138" s="395">
        <v>0.0</v>
      </c>
      <c r="C138" s="395">
        <f t="shared" si="1"/>
        <v>0</v>
      </c>
      <c r="D138" s="395">
        <f t="shared" si="2"/>
        <v>0</v>
      </c>
      <c r="E138" s="396">
        <v>1.0</v>
      </c>
      <c r="F138" s="377">
        <f t="shared" si="21"/>
        <v>47</v>
      </c>
      <c r="G138" s="444">
        <f t="shared" si="4"/>
        <v>48</v>
      </c>
      <c r="H138" s="445">
        <f t="shared" si="5"/>
        <v>50.4</v>
      </c>
      <c r="I138" s="446">
        <f t="shared" si="6"/>
        <v>52.92</v>
      </c>
      <c r="J138" s="447">
        <f t="shared" si="7"/>
        <v>55.566</v>
      </c>
      <c r="K138" s="448">
        <f t="shared" si="8"/>
        <v>61.1226</v>
      </c>
      <c r="L138" s="377">
        <f t="shared" si="9"/>
        <v>1</v>
      </c>
      <c r="M138" s="377">
        <f t="shared" si="10"/>
        <v>3.4</v>
      </c>
      <c r="N138" s="377">
        <f t="shared" si="11"/>
        <v>5.92</v>
      </c>
      <c r="O138" s="377">
        <f t="shared" si="12"/>
        <v>8.566</v>
      </c>
      <c r="P138" s="377">
        <f t="shared" si="13"/>
        <v>14.1226</v>
      </c>
      <c r="Q138" s="156"/>
      <c r="R138" s="156"/>
      <c r="S138" s="431"/>
      <c r="T138" s="156"/>
      <c r="U138" s="431"/>
      <c r="V138" s="156"/>
      <c r="W138" s="431"/>
      <c r="X138" s="156"/>
      <c r="Y138" s="156"/>
      <c r="Z138" s="156"/>
    </row>
    <row r="139" ht="15.75" customHeight="1">
      <c r="A139" s="395" t="s">
        <v>476</v>
      </c>
      <c r="B139" s="395">
        <v>0.0</v>
      </c>
      <c r="C139" s="395">
        <f t="shared" si="1"/>
        <v>0</v>
      </c>
      <c r="D139" s="395">
        <f t="shared" si="2"/>
        <v>0</v>
      </c>
      <c r="E139" s="396">
        <v>1.0</v>
      </c>
      <c r="F139" s="377">
        <f t="shared" si="21"/>
        <v>47</v>
      </c>
      <c r="G139" s="444">
        <f t="shared" si="4"/>
        <v>48</v>
      </c>
      <c r="H139" s="445">
        <f t="shared" si="5"/>
        <v>50.4</v>
      </c>
      <c r="I139" s="446">
        <f t="shared" si="6"/>
        <v>52.92</v>
      </c>
      <c r="J139" s="447">
        <f t="shared" si="7"/>
        <v>55.566</v>
      </c>
      <c r="K139" s="448">
        <f t="shared" si="8"/>
        <v>61.1226</v>
      </c>
      <c r="L139" s="377">
        <f t="shared" si="9"/>
        <v>1</v>
      </c>
      <c r="M139" s="377">
        <f t="shared" si="10"/>
        <v>3.4</v>
      </c>
      <c r="N139" s="377">
        <f t="shared" si="11"/>
        <v>5.92</v>
      </c>
      <c r="O139" s="377">
        <f t="shared" si="12"/>
        <v>8.566</v>
      </c>
      <c r="P139" s="377">
        <f t="shared" si="13"/>
        <v>14.1226</v>
      </c>
      <c r="Q139" s="156"/>
      <c r="R139" s="156"/>
      <c r="S139" s="431"/>
      <c r="T139" s="156"/>
      <c r="U139" s="431"/>
      <c r="V139" s="156"/>
      <c r="W139" s="431"/>
      <c r="X139" s="156"/>
      <c r="Y139" s="156"/>
      <c r="Z139" s="156"/>
    </row>
    <row r="140" ht="15.75" customHeight="1">
      <c r="A140" s="156"/>
      <c r="B140" s="156"/>
      <c r="C140" s="156"/>
      <c r="D140" s="415"/>
      <c r="E140" s="415"/>
      <c r="F140" s="500">
        <f t="shared" ref="F140:K140" si="22">SUM(F4:F139)</f>
        <v>6674</v>
      </c>
      <c r="G140" s="500">
        <f t="shared" si="22"/>
        <v>7008</v>
      </c>
      <c r="H140" s="500">
        <f t="shared" si="22"/>
        <v>7358.4</v>
      </c>
      <c r="I140" s="500">
        <f t="shared" si="22"/>
        <v>7726.32</v>
      </c>
      <c r="J140" s="500">
        <f t="shared" si="22"/>
        <v>8112.636</v>
      </c>
      <c r="K140" s="500">
        <f t="shared" si="22"/>
        <v>8923.8996</v>
      </c>
      <c r="L140" s="415"/>
      <c r="M140" s="415"/>
      <c r="N140" s="415"/>
      <c r="O140" s="415"/>
      <c r="P140" s="415"/>
      <c r="Q140" s="156"/>
      <c r="R140" s="156"/>
      <c r="S140" s="431"/>
      <c r="T140" s="156"/>
      <c r="U140" s="431"/>
      <c r="V140" s="156"/>
      <c r="W140" s="431"/>
      <c r="X140" s="156"/>
      <c r="Y140" s="156"/>
      <c r="Z140" s="156"/>
    </row>
    <row r="141" ht="15.75" customHeight="1">
      <c r="A141" s="156"/>
      <c r="B141" s="156"/>
      <c r="C141" s="156"/>
      <c r="D141" s="156"/>
      <c r="E141" s="156"/>
      <c r="F141" s="500">
        <f t="shared" ref="F141:K141" si="23">F140*12</f>
        <v>80088</v>
      </c>
      <c r="G141" s="500">
        <f t="shared" si="23"/>
        <v>84096</v>
      </c>
      <c r="H141" s="500">
        <f t="shared" si="23"/>
        <v>88300.8</v>
      </c>
      <c r="I141" s="500">
        <f t="shared" si="23"/>
        <v>92715.84</v>
      </c>
      <c r="J141" s="500">
        <f t="shared" si="23"/>
        <v>97351.632</v>
      </c>
      <c r="K141" s="500">
        <f t="shared" si="23"/>
        <v>107086.7952</v>
      </c>
      <c r="L141" s="415"/>
      <c r="M141" s="415"/>
      <c r="N141" s="415"/>
      <c r="O141" s="415"/>
      <c r="P141" s="415"/>
      <c r="Q141" s="156"/>
      <c r="R141" s="156"/>
      <c r="S141" s="431"/>
      <c r="T141" s="156"/>
      <c r="U141" s="431"/>
      <c r="V141" s="156"/>
      <c r="W141" s="431"/>
      <c r="X141" s="156"/>
      <c r="Y141" s="156"/>
      <c r="Z141" s="156"/>
    </row>
    <row r="142" ht="15.75" customHeight="1">
      <c r="A142" s="156"/>
      <c r="B142" s="156"/>
      <c r="C142" s="156"/>
      <c r="D142" s="156"/>
      <c r="E142" s="156"/>
      <c r="F142" s="156"/>
      <c r="G142" s="156"/>
      <c r="H142" s="501"/>
      <c r="I142" s="415"/>
      <c r="J142" s="415"/>
      <c r="K142" s="415"/>
      <c r="L142" s="415"/>
      <c r="M142" s="415"/>
      <c r="N142" s="415"/>
      <c r="O142" s="415"/>
      <c r="P142" s="415"/>
      <c r="Q142" s="156"/>
      <c r="R142" s="156"/>
      <c r="S142" s="431"/>
      <c r="T142" s="156"/>
      <c r="U142" s="431"/>
      <c r="V142" s="156"/>
      <c r="W142" s="431"/>
      <c r="X142" s="156"/>
      <c r="Y142" s="156"/>
      <c r="Z142" s="156"/>
    </row>
    <row r="143" ht="15.75" customHeight="1">
      <c r="A143" s="156"/>
      <c r="B143" s="156"/>
      <c r="C143" s="156"/>
      <c r="D143" s="156"/>
      <c r="E143" s="156"/>
      <c r="F143" s="156"/>
      <c r="G143" s="156"/>
      <c r="H143" s="502"/>
      <c r="I143" s="415"/>
      <c r="J143" s="415"/>
      <c r="K143" s="415"/>
      <c r="L143" s="415"/>
      <c r="M143" s="415"/>
      <c r="N143" s="415"/>
      <c r="O143" s="415"/>
      <c r="P143" s="415"/>
      <c r="Q143" s="156"/>
      <c r="R143" s="156"/>
      <c r="S143" s="431"/>
      <c r="T143" s="156"/>
      <c r="U143" s="431"/>
      <c r="V143" s="156"/>
      <c r="W143" s="431"/>
      <c r="X143" s="156"/>
      <c r="Y143" s="156"/>
      <c r="Z143" s="156"/>
    </row>
    <row r="144" ht="15.75" customHeight="1">
      <c r="A144" s="156"/>
      <c r="B144" s="156"/>
      <c r="C144" s="156"/>
      <c r="D144" s="156"/>
      <c r="E144" s="156"/>
      <c r="F144" s="156"/>
      <c r="G144" s="156"/>
      <c r="H144" s="415"/>
      <c r="I144" s="415"/>
      <c r="J144" s="415"/>
      <c r="K144" s="501"/>
      <c r="L144" s="415"/>
      <c r="M144" s="502"/>
      <c r="N144" s="415"/>
      <c r="O144" s="415"/>
      <c r="P144" s="415"/>
      <c r="Q144" s="156"/>
      <c r="R144" s="156"/>
      <c r="S144" s="431"/>
      <c r="T144" s="156"/>
      <c r="U144" s="431"/>
      <c r="V144" s="156"/>
      <c r="W144" s="431"/>
      <c r="X144" s="156"/>
      <c r="Y144" s="156"/>
      <c r="Z144" s="156"/>
    </row>
    <row r="145" ht="15.75" customHeight="1">
      <c r="A145" s="156"/>
      <c r="B145" s="156"/>
      <c r="C145" s="156"/>
      <c r="D145" s="156"/>
      <c r="E145" s="156"/>
      <c r="F145" s="156"/>
      <c r="G145" s="156"/>
      <c r="H145" s="415"/>
      <c r="I145" s="415"/>
      <c r="J145" s="415"/>
      <c r="K145" s="501"/>
      <c r="L145" s="415"/>
      <c r="M145" s="415"/>
      <c r="N145" s="415"/>
      <c r="O145" s="415"/>
      <c r="P145" s="415"/>
      <c r="Q145" s="156"/>
      <c r="R145" s="156"/>
      <c r="S145" s="431"/>
      <c r="T145" s="156"/>
      <c r="U145" s="431"/>
      <c r="V145" s="156"/>
      <c r="W145" s="431"/>
      <c r="X145" s="156"/>
      <c r="Y145" s="156"/>
      <c r="Z145" s="156"/>
    </row>
    <row r="146" ht="15.75" customHeight="1">
      <c r="A146" s="156"/>
      <c r="B146" s="156"/>
      <c r="C146" s="156"/>
      <c r="D146" s="156"/>
      <c r="E146" s="156"/>
      <c r="F146" s="156"/>
      <c r="G146" s="156"/>
      <c r="H146" s="415"/>
      <c r="I146" s="415"/>
      <c r="J146" s="415"/>
      <c r="K146" s="415"/>
      <c r="L146" s="415"/>
      <c r="M146" s="415"/>
      <c r="N146" s="415"/>
      <c r="O146" s="415"/>
      <c r="P146" s="415"/>
      <c r="Q146" s="156"/>
      <c r="R146" s="156"/>
      <c r="S146" s="431"/>
      <c r="T146" s="156"/>
      <c r="U146" s="431"/>
      <c r="V146" s="156"/>
      <c r="W146" s="431"/>
      <c r="X146" s="156"/>
      <c r="Y146" s="156"/>
      <c r="Z146" s="156"/>
    </row>
    <row r="147" ht="15.75" customHeight="1">
      <c r="A147" s="156"/>
      <c r="B147" s="156"/>
      <c r="C147" s="156"/>
      <c r="D147" s="156"/>
      <c r="E147" s="156"/>
      <c r="F147" s="156"/>
      <c r="G147" s="156"/>
      <c r="H147" s="415"/>
      <c r="I147" s="415"/>
      <c r="J147" s="415"/>
      <c r="K147" s="415"/>
      <c r="L147" s="415"/>
      <c r="M147" s="415"/>
      <c r="N147" s="415"/>
      <c r="O147" s="415"/>
      <c r="P147" s="415"/>
      <c r="Q147" s="156"/>
      <c r="R147" s="156"/>
      <c r="S147" s="431"/>
      <c r="T147" s="156"/>
      <c r="U147" s="431"/>
      <c r="V147" s="156"/>
      <c r="W147" s="431"/>
      <c r="X147" s="156"/>
      <c r="Y147" s="156"/>
      <c r="Z147" s="156"/>
    </row>
    <row r="148" ht="15.75" customHeight="1">
      <c r="A148" s="156"/>
      <c r="B148" s="156"/>
      <c r="C148" s="156"/>
      <c r="D148" s="156"/>
      <c r="E148" s="156"/>
      <c r="F148" s="156"/>
      <c r="G148" s="156"/>
      <c r="H148" s="415"/>
      <c r="I148" s="415"/>
      <c r="J148" s="415"/>
      <c r="K148" s="415"/>
      <c r="L148" s="415"/>
      <c r="M148" s="415"/>
      <c r="N148" s="415"/>
      <c r="O148" s="415"/>
      <c r="P148" s="415"/>
      <c r="Q148" s="156"/>
      <c r="R148" s="156"/>
      <c r="S148" s="431"/>
      <c r="T148" s="156"/>
      <c r="U148" s="431"/>
      <c r="V148" s="156"/>
      <c r="W148" s="431"/>
      <c r="X148" s="156"/>
      <c r="Y148" s="156"/>
      <c r="Z148" s="156"/>
    </row>
    <row r="149" ht="15.75" customHeight="1">
      <c r="A149" s="156"/>
      <c r="B149" s="156"/>
      <c r="C149" s="156"/>
      <c r="D149" s="156"/>
      <c r="E149" s="156"/>
      <c r="F149" s="156"/>
      <c r="G149" s="156"/>
      <c r="H149" s="415"/>
      <c r="I149" s="415"/>
      <c r="J149" s="415"/>
      <c r="K149" s="415"/>
      <c r="L149" s="415"/>
      <c r="M149" s="415"/>
      <c r="N149" s="415"/>
      <c r="O149" s="415"/>
      <c r="P149" s="415"/>
      <c r="Q149" s="156"/>
      <c r="R149" s="156"/>
      <c r="S149" s="431"/>
      <c r="T149" s="156"/>
      <c r="U149" s="431"/>
      <c r="V149" s="156"/>
      <c r="W149" s="431"/>
      <c r="X149" s="156"/>
      <c r="Y149" s="156"/>
      <c r="Z149" s="156"/>
    </row>
    <row r="150" ht="15.75" customHeight="1">
      <c r="A150" s="156"/>
      <c r="B150" s="156"/>
      <c r="C150" s="156"/>
      <c r="D150" s="156"/>
      <c r="E150" s="156"/>
      <c r="F150" s="156"/>
      <c r="G150" s="156"/>
      <c r="H150" s="415"/>
      <c r="I150" s="415"/>
      <c r="J150" s="415"/>
      <c r="K150" s="415"/>
      <c r="L150" s="415"/>
      <c r="M150" s="415"/>
      <c r="N150" s="415"/>
      <c r="O150" s="415"/>
      <c r="P150" s="415"/>
      <c r="Q150" s="156"/>
      <c r="R150" s="156"/>
      <c r="S150" s="431"/>
      <c r="T150" s="156"/>
      <c r="U150" s="431"/>
      <c r="V150" s="156"/>
      <c r="W150" s="431"/>
      <c r="X150" s="156"/>
      <c r="Y150" s="156"/>
      <c r="Z150" s="156"/>
    </row>
    <row r="151" ht="15.75" customHeight="1">
      <c r="A151" s="156"/>
      <c r="B151" s="156"/>
      <c r="C151" s="156"/>
      <c r="D151" s="156"/>
      <c r="E151" s="156"/>
      <c r="F151" s="156"/>
      <c r="G151" s="156"/>
      <c r="H151" s="415"/>
      <c r="I151" s="415"/>
      <c r="J151" s="415"/>
      <c r="K151" s="415"/>
      <c r="L151" s="415"/>
      <c r="M151" s="415"/>
      <c r="N151" s="415"/>
      <c r="O151" s="415"/>
      <c r="P151" s="415"/>
      <c r="Q151" s="156"/>
      <c r="R151" s="156"/>
      <c r="S151" s="431"/>
      <c r="T151" s="156"/>
      <c r="U151" s="431"/>
      <c r="V151" s="156"/>
      <c r="W151" s="431"/>
      <c r="X151" s="156"/>
      <c r="Y151" s="156"/>
      <c r="Z151" s="156"/>
    </row>
    <row r="152" ht="15.75" customHeight="1">
      <c r="A152" s="156"/>
      <c r="B152" s="156"/>
      <c r="C152" s="156"/>
      <c r="D152" s="156"/>
      <c r="E152" s="156"/>
      <c r="F152" s="156"/>
      <c r="G152" s="156"/>
      <c r="H152" s="415"/>
      <c r="I152" s="415"/>
      <c r="J152" s="415"/>
      <c r="K152" s="415"/>
      <c r="L152" s="415"/>
      <c r="M152" s="415"/>
      <c r="N152" s="415"/>
      <c r="O152" s="415"/>
      <c r="P152" s="415"/>
      <c r="Q152" s="156"/>
      <c r="R152" s="156"/>
      <c r="S152" s="431"/>
      <c r="T152" s="156"/>
      <c r="U152" s="431"/>
      <c r="V152" s="156"/>
      <c r="W152" s="431"/>
      <c r="X152" s="156"/>
      <c r="Y152" s="156"/>
      <c r="Z152" s="156"/>
    </row>
    <row r="153" ht="15.75" customHeight="1">
      <c r="A153" s="156"/>
      <c r="B153" s="156"/>
      <c r="C153" s="156"/>
      <c r="D153" s="156"/>
      <c r="E153" s="156"/>
      <c r="F153" s="156"/>
      <c r="G153" s="156"/>
      <c r="H153" s="415"/>
      <c r="I153" s="415"/>
      <c r="J153" s="415"/>
      <c r="K153" s="415"/>
      <c r="L153" s="415"/>
      <c r="M153" s="415"/>
      <c r="N153" s="415"/>
      <c r="O153" s="415"/>
      <c r="P153" s="415"/>
      <c r="Q153" s="156"/>
      <c r="R153" s="156"/>
      <c r="S153" s="431"/>
      <c r="T153" s="156"/>
      <c r="U153" s="431"/>
      <c r="V153" s="156"/>
      <c r="W153" s="431"/>
      <c r="X153" s="156"/>
      <c r="Y153" s="156"/>
      <c r="Z153" s="156"/>
    </row>
    <row r="154" ht="15.75" customHeight="1">
      <c r="A154" s="156"/>
      <c r="B154" s="156"/>
      <c r="C154" s="156"/>
      <c r="D154" s="156"/>
      <c r="E154" s="156"/>
      <c r="F154" s="156"/>
      <c r="G154" s="156"/>
      <c r="H154" s="415"/>
      <c r="I154" s="415"/>
      <c r="J154" s="415"/>
      <c r="K154" s="415"/>
      <c r="L154" s="415"/>
      <c r="M154" s="415"/>
      <c r="N154" s="415"/>
      <c r="O154" s="415"/>
      <c r="P154" s="415"/>
      <c r="Q154" s="156"/>
      <c r="R154" s="156"/>
      <c r="S154" s="431"/>
      <c r="T154" s="156"/>
      <c r="U154" s="431"/>
      <c r="V154" s="156"/>
      <c r="W154" s="431"/>
      <c r="X154" s="156"/>
      <c r="Y154" s="156"/>
      <c r="Z154" s="156"/>
    </row>
    <row r="155" ht="15.75" customHeight="1">
      <c r="A155" s="156"/>
      <c r="B155" s="156"/>
      <c r="C155" s="156"/>
      <c r="D155" s="156"/>
      <c r="E155" s="156"/>
      <c r="F155" s="156"/>
      <c r="G155" s="156"/>
      <c r="H155" s="415"/>
      <c r="I155" s="415"/>
      <c r="J155" s="415"/>
      <c r="K155" s="415"/>
      <c r="L155" s="415"/>
      <c r="M155" s="415"/>
      <c r="N155" s="415"/>
      <c r="O155" s="415"/>
      <c r="P155" s="415"/>
      <c r="Q155" s="156"/>
      <c r="R155" s="156"/>
      <c r="S155" s="431"/>
      <c r="T155" s="156"/>
      <c r="U155" s="431"/>
      <c r="V155" s="156"/>
      <c r="W155" s="431"/>
      <c r="X155" s="156"/>
      <c r="Y155" s="156"/>
      <c r="Z155" s="156"/>
    </row>
    <row r="156" ht="15.75" customHeight="1">
      <c r="A156" s="156"/>
      <c r="B156" s="156"/>
      <c r="C156" s="156"/>
      <c r="D156" s="156"/>
      <c r="E156" s="156"/>
      <c r="F156" s="156"/>
      <c r="G156" s="156"/>
      <c r="H156" s="415"/>
      <c r="I156" s="415"/>
      <c r="J156" s="415"/>
      <c r="K156" s="415"/>
      <c r="L156" s="415"/>
      <c r="M156" s="415"/>
      <c r="N156" s="415"/>
      <c r="O156" s="415"/>
      <c r="P156" s="415"/>
      <c r="Q156" s="156"/>
      <c r="R156" s="156"/>
      <c r="S156" s="431"/>
      <c r="T156" s="156"/>
      <c r="U156" s="431"/>
      <c r="V156" s="156"/>
      <c r="W156" s="431"/>
      <c r="X156" s="156"/>
      <c r="Y156" s="156"/>
      <c r="Z156" s="156"/>
    </row>
    <row r="157" ht="15.75" customHeight="1">
      <c r="A157" s="156"/>
      <c r="B157" s="156"/>
      <c r="C157" s="156"/>
      <c r="D157" s="156"/>
      <c r="E157" s="156"/>
      <c r="F157" s="156"/>
      <c r="G157" s="156"/>
      <c r="H157" s="415"/>
      <c r="I157" s="415"/>
      <c r="J157" s="415"/>
      <c r="K157" s="415"/>
      <c r="L157" s="415"/>
      <c r="M157" s="415"/>
      <c r="N157" s="415"/>
      <c r="O157" s="415"/>
      <c r="P157" s="415"/>
      <c r="Q157" s="415"/>
      <c r="R157" s="156"/>
      <c r="S157" s="431"/>
      <c r="T157" s="156"/>
      <c r="U157" s="431"/>
      <c r="V157" s="156"/>
      <c r="W157" s="431"/>
      <c r="X157" s="156"/>
      <c r="Y157" s="156"/>
      <c r="Z157" s="156"/>
    </row>
    <row r="158" ht="15.75" customHeight="1">
      <c r="A158" s="156"/>
      <c r="B158" s="156"/>
      <c r="C158" s="156"/>
      <c r="D158" s="156"/>
      <c r="E158" s="156"/>
      <c r="F158" s="156"/>
      <c r="G158" s="156"/>
      <c r="H158" s="156"/>
      <c r="I158" s="156"/>
      <c r="J158" s="156"/>
      <c r="K158" s="156"/>
      <c r="L158" s="156"/>
      <c r="M158" s="156"/>
      <c r="N158" s="156"/>
      <c r="O158" s="156"/>
      <c r="P158" s="156"/>
      <c r="Q158" s="156"/>
      <c r="R158" s="156"/>
      <c r="S158" s="431"/>
      <c r="T158" s="156"/>
      <c r="U158" s="431"/>
      <c r="V158" s="156"/>
      <c r="W158" s="431"/>
      <c r="X158" s="156"/>
      <c r="Y158" s="156"/>
      <c r="Z158" s="156"/>
    </row>
    <row r="159" ht="15.75" customHeight="1">
      <c r="A159" s="156"/>
      <c r="B159" s="156"/>
      <c r="C159" s="156"/>
      <c r="D159" s="156"/>
      <c r="E159" s="156"/>
      <c r="F159" s="156"/>
      <c r="G159" s="156"/>
      <c r="H159" s="156"/>
      <c r="I159" s="156"/>
      <c r="J159" s="156"/>
      <c r="K159" s="156"/>
      <c r="L159" s="156"/>
      <c r="M159" s="156"/>
      <c r="N159" s="156"/>
      <c r="O159" s="156"/>
      <c r="P159" s="156"/>
      <c r="Q159" s="156"/>
      <c r="R159" s="156"/>
      <c r="S159" s="431"/>
      <c r="T159" s="156"/>
      <c r="U159" s="431"/>
      <c r="V159" s="156"/>
      <c r="W159" s="431"/>
      <c r="X159" s="156"/>
      <c r="Y159" s="156"/>
      <c r="Z159" s="156"/>
    </row>
    <row r="160" ht="15.75" customHeight="1">
      <c r="A160" s="156"/>
      <c r="B160" s="156"/>
      <c r="C160" s="156"/>
      <c r="D160" s="156"/>
      <c r="E160" s="156"/>
      <c r="F160" s="156"/>
      <c r="G160" s="156"/>
      <c r="H160" s="156"/>
      <c r="I160" s="156"/>
      <c r="J160" s="156"/>
      <c r="K160" s="156"/>
      <c r="L160" s="156"/>
      <c r="M160" s="156"/>
      <c r="N160" s="156"/>
      <c r="O160" s="156"/>
      <c r="P160" s="156"/>
      <c r="Q160" s="156"/>
      <c r="R160" s="156"/>
      <c r="S160" s="431"/>
      <c r="T160" s="156"/>
      <c r="U160" s="431"/>
      <c r="V160" s="156"/>
      <c r="W160" s="431"/>
      <c r="X160" s="156"/>
      <c r="Y160" s="156"/>
      <c r="Z160" s="156"/>
    </row>
    <row r="161" ht="15.75" customHeight="1">
      <c r="A161" s="156"/>
      <c r="B161" s="156"/>
      <c r="C161" s="156"/>
      <c r="D161" s="156"/>
      <c r="E161" s="156"/>
      <c r="F161" s="156"/>
      <c r="G161" s="156"/>
      <c r="H161" s="156"/>
      <c r="I161" s="156"/>
      <c r="J161" s="156"/>
      <c r="K161" s="156"/>
      <c r="L161" s="156"/>
      <c r="M161" s="156"/>
      <c r="N161" s="156"/>
      <c r="O161" s="156"/>
      <c r="P161" s="156"/>
      <c r="Q161" s="156"/>
      <c r="R161" s="156"/>
      <c r="S161" s="431"/>
      <c r="T161" s="156"/>
      <c r="U161" s="431"/>
      <c r="V161" s="156"/>
      <c r="W161" s="431"/>
      <c r="X161" s="156"/>
      <c r="Y161" s="156"/>
      <c r="Z161" s="156"/>
    </row>
    <row r="162" ht="15.75" customHeight="1">
      <c r="A162" s="156"/>
      <c r="B162" s="156"/>
      <c r="C162" s="156"/>
      <c r="D162" s="156"/>
      <c r="E162" s="156"/>
      <c r="F162" s="156"/>
      <c r="G162" s="156"/>
      <c r="H162" s="156"/>
      <c r="I162" s="156"/>
      <c r="J162" s="156"/>
      <c r="K162" s="156"/>
      <c r="L162" s="156"/>
      <c r="M162" s="156"/>
      <c r="N162" s="156"/>
      <c r="O162" s="156"/>
      <c r="P162" s="156"/>
      <c r="Q162" s="156"/>
      <c r="R162" s="156"/>
      <c r="S162" s="431"/>
      <c r="T162" s="156"/>
      <c r="U162" s="431"/>
      <c r="V162" s="156"/>
      <c r="W162" s="431"/>
      <c r="X162" s="156"/>
      <c r="Y162" s="156"/>
      <c r="Z162" s="156"/>
    </row>
    <row r="163" ht="15.75" customHeight="1">
      <c r="A163" s="156"/>
      <c r="B163" s="156"/>
      <c r="C163" s="156"/>
      <c r="D163" s="156"/>
      <c r="E163" s="156"/>
      <c r="F163" s="156"/>
      <c r="G163" s="156"/>
      <c r="H163" s="156"/>
      <c r="I163" s="156"/>
      <c r="J163" s="156"/>
      <c r="K163" s="156"/>
      <c r="L163" s="156"/>
      <c r="M163" s="156"/>
      <c r="N163" s="156"/>
      <c r="O163" s="156"/>
      <c r="P163" s="156"/>
      <c r="Q163" s="156"/>
      <c r="R163" s="156"/>
      <c r="S163" s="431"/>
      <c r="T163" s="156"/>
      <c r="U163" s="431"/>
      <c r="V163" s="156"/>
      <c r="W163" s="431"/>
      <c r="X163" s="156"/>
      <c r="Y163" s="156"/>
      <c r="Z163" s="156"/>
    </row>
    <row r="164" ht="15.75" customHeight="1">
      <c r="A164" s="156"/>
      <c r="B164" s="156"/>
      <c r="C164" s="156"/>
      <c r="D164" s="156"/>
      <c r="E164" s="156"/>
      <c r="F164" s="156"/>
      <c r="G164" s="156"/>
      <c r="H164" s="156"/>
      <c r="I164" s="156"/>
      <c r="J164" s="156"/>
      <c r="K164" s="156"/>
      <c r="L164" s="156"/>
      <c r="M164" s="156"/>
      <c r="N164" s="156"/>
      <c r="O164" s="156"/>
      <c r="P164" s="156"/>
      <c r="Q164" s="156"/>
      <c r="R164" s="156"/>
      <c r="S164" s="431"/>
      <c r="T164" s="156"/>
      <c r="U164" s="431"/>
      <c r="V164" s="156"/>
      <c r="W164" s="431"/>
      <c r="X164" s="156"/>
      <c r="Y164" s="156"/>
      <c r="Z164" s="156"/>
    </row>
    <row r="165" ht="15.75" customHeight="1">
      <c r="A165" s="156"/>
      <c r="B165" s="156"/>
      <c r="C165" s="156"/>
      <c r="D165" s="156"/>
      <c r="E165" s="156"/>
      <c r="F165" s="156"/>
      <c r="G165" s="156"/>
      <c r="H165" s="156"/>
      <c r="I165" s="156"/>
      <c r="J165" s="156"/>
      <c r="K165" s="156"/>
      <c r="L165" s="156"/>
      <c r="M165" s="156"/>
      <c r="N165" s="156"/>
      <c r="O165" s="156"/>
      <c r="P165" s="156"/>
      <c r="Q165" s="156"/>
      <c r="R165" s="156"/>
      <c r="S165" s="431"/>
      <c r="T165" s="156"/>
      <c r="U165" s="431"/>
      <c r="V165" s="156"/>
      <c r="W165" s="431"/>
      <c r="X165" s="156"/>
      <c r="Y165" s="156"/>
      <c r="Z165" s="156"/>
    </row>
    <row r="166" ht="15.75" customHeight="1">
      <c r="A166" s="156"/>
      <c r="B166" s="156"/>
      <c r="C166" s="156"/>
      <c r="D166" s="156"/>
      <c r="E166" s="156"/>
      <c r="F166" s="156"/>
      <c r="G166" s="156"/>
      <c r="H166" s="156"/>
      <c r="I166" s="156"/>
      <c r="J166" s="156"/>
      <c r="K166" s="156"/>
      <c r="L166" s="156"/>
      <c r="M166" s="156"/>
      <c r="N166" s="156"/>
      <c r="O166" s="156"/>
      <c r="P166" s="156"/>
      <c r="Q166" s="156"/>
      <c r="R166" s="156"/>
      <c r="S166" s="431"/>
      <c r="T166" s="156"/>
      <c r="U166" s="431"/>
      <c r="V166" s="156"/>
      <c r="W166" s="431"/>
      <c r="X166" s="156"/>
      <c r="Y166" s="156"/>
      <c r="Z166" s="156"/>
    </row>
    <row r="167" ht="15.75" customHeight="1">
      <c r="A167" s="156"/>
      <c r="B167" s="156"/>
      <c r="C167" s="156"/>
      <c r="D167" s="156"/>
      <c r="E167" s="156"/>
      <c r="F167" s="156"/>
      <c r="G167" s="156"/>
      <c r="H167" s="156"/>
      <c r="I167" s="156"/>
      <c r="J167" s="156"/>
      <c r="K167" s="156"/>
      <c r="L167" s="156"/>
      <c r="M167" s="156"/>
      <c r="N167" s="156"/>
      <c r="O167" s="156"/>
      <c r="P167" s="156"/>
      <c r="Q167" s="156"/>
      <c r="R167" s="156"/>
      <c r="S167" s="431"/>
      <c r="T167" s="156"/>
      <c r="U167" s="431"/>
      <c r="V167" s="156"/>
      <c r="W167" s="431"/>
      <c r="X167" s="156"/>
      <c r="Y167" s="156"/>
      <c r="Z167" s="156"/>
    </row>
    <row r="168" ht="15.75" customHeight="1">
      <c r="A168" s="156"/>
      <c r="B168" s="156"/>
      <c r="C168" s="156"/>
      <c r="D168" s="156"/>
      <c r="E168" s="156"/>
      <c r="F168" s="156"/>
      <c r="G168" s="156"/>
      <c r="H168" s="156"/>
      <c r="I168" s="156"/>
      <c r="J168" s="156"/>
      <c r="K168" s="156"/>
      <c r="L168" s="156"/>
      <c r="M168" s="156"/>
      <c r="N168" s="156"/>
      <c r="O168" s="156"/>
      <c r="P168" s="156"/>
      <c r="Q168" s="156"/>
      <c r="R168" s="156"/>
      <c r="S168" s="431"/>
      <c r="T168" s="156"/>
      <c r="U168" s="431"/>
      <c r="V168" s="156"/>
      <c r="W168" s="431"/>
      <c r="X168" s="156"/>
      <c r="Y168" s="156"/>
      <c r="Z168" s="156"/>
    </row>
    <row r="169" ht="15.75" customHeight="1">
      <c r="A169" s="156"/>
      <c r="B169" s="156"/>
      <c r="C169" s="156"/>
      <c r="D169" s="156"/>
      <c r="E169" s="156"/>
      <c r="F169" s="156"/>
      <c r="G169" s="156"/>
      <c r="H169" s="156"/>
      <c r="I169" s="156"/>
      <c r="J169" s="156"/>
      <c r="K169" s="156"/>
      <c r="L169" s="156"/>
      <c r="M169" s="156"/>
      <c r="N169" s="156"/>
      <c r="O169" s="156"/>
      <c r="P169" s="156"/>
      <c r="Q169" s="156"/>
      <c r="R169" s="156"/>
      <c r="S169" s="431"/>
      <c r="T169" s="156"/>
      <c r="U169" s="431"/>
      <c r="V169" s="156"/>
      <c r="W169" s="431"/>
      <c r="X169" s="156"/>
      <c r="Y169" s="156"/>
      <c r="Z169" s="156"/>
    </row>
    <row r="170" ht="15.75" customHeight="1">
      <c r="A170" s="156"/>
      <c r="B170" s="156"/>
      <c r="C170" s="156"/>
      <c r="D170" s="156"/>
      <c r="E170" s="156"/>
      <c r="F170" s="156"/>
      <c r="G170" s="156"/>
      <c r="H170" s="156"/>
      <c r="I170" s="156"/>
      <c r="J170" s="156"/>
      <c r="K170" s="156"/>
      <c r="L170" s="156"/>
      <c r="M170" s="156"/>
      <c r="N170" s="156"/>
      <c r="O170" s="156"/>
      <c r="P170" s="156"/>
      <c r="Q170" s="156"/>
      <c r="R170" s="156"/>
      <c r="S170" s="431"/>
      <c r="T170" s="156"/>
      <c r="U170" s="431"/>
      <c r="V170" s="156"/>
      <c r="W170" s="431"/>
      <c r="X170" s="156"/>
      <c r="Y170" s="156"/>
      <c r="Z170" s="156"/>
    </row>
    <row r="171" ht="15.75" customHeight="1">
      <c r="A171" s="156"/>
      <c r="B171" s="156"/>
      <c r="C171" s="156"/>
      <c r="D171" s="156"/>
      <c r="E171" s="156"/>
      <c r="F171" s="156"/>
      <c r="G171" s="156"/>
      <c r="H171" s="156"/>
      <c r="I171" s="156"/>
      <c r="J171" s="156"/>
      <c r="K171" s="156"/>
      <c r="L171" s="156"/>
      <c r="M171" s="156"/>
      <c r="N171" s="156"/>
      <c r="O171" s="156"/>
      <c r="P171" s="156"/>
      <c r="Q171" s="156"/>
      <c r="R171" s="156"/>
      <c r="S171" s="431"/>
      <c r="T171" s="156"/>
      <c r="U171" s="431"/>
      <c r="V171" s="156"/>
      <c r="W171" s="431"/>
      <c r="X171" s="156"/>
      <c r="Y171" s="156"/>
      <c r="Z171" s="156"/>
    </row>
    <row r="172" ht="15.75" customHeight="1">
      <c r="A172" s="156"/>
      <c r="B172" s="156"/>
      <c r="C172" s="156"/>
      <c r="D172" s="156"/>
      <c r="E172" s="156"/>
      <c r="F172" s="156"/>
      <c r="G172" s="156"/>
      <c r="H172" s="156"/>
      <c r="I172" s="156"/>
      <c r="J172" s="156"/>
      <c r="K172" s="156"/>
      <c r="L172" s="156"/>
      <c r="M172" s="156"/>
      <c r="N172" s="156"/>
      <c r="O172" s="156"/>
      <c r="P172" s="156"/>
      <c r="Q172" s="156"/>
      <c r="R172" s="156"/>
      <c r="S172" s="431"/>
      <c r="T172" s="156"/>
      <c r="U172" s="431"/>
      <c r="V172" s="156"/>
      <c r="W172" s="431"/>
      <c r="X172" s="156"/>
      <c r="Y172" s="156"/>
      <c r="Z172" s="156"/>
    </row>
    <row r="173" ht="15.75" customHeight="1">
      <c r="A173" s="156"/>
      <c r="B173" s="156"/>
      <c r="C173" s="156"/>
      <c r="D173" s="156"/>
      <c r="E173" s="156"/>
      <c r="F173" s="156"/>
      <c r="G173" s="156"/>
      <c r="H173" s="156"/>
      <c r="I173" s="156"/>
      <c r="J173" s="156"/>
      <c r="K173" s="156"/>
      <c r="L173" s="156"/>
      <c r="M173" s="156"/>
      <c r="N173" s="156"/>
      <c r="O173" s="156"/>
      <c r="P173" s="156"/>
      <c r="Q173" s="156"/>
      <c r="R173" s="156"/>
      <c r="S173" s="431"/>
      <c r="T173" s="156"/>
      <c r="U173" s="431"/>
      <c r="V173" s="156"/>
      <c r="W173" s="431"/>
      <c r="X173" s="156"/>
      <c r="Y173" s="156"/>
      <c r="Z173" s="156"/>
    </row>
    <row r="174" ht="15.75" customHeight="1">
      <c r="A174" s="156"/>
      <c r="B174" s="156"/>
      <c r="C174" s="156"/>
      <c r="D174" s="156"/>
      <c r="E174" s="156"/>
      <c r="F174" s="156"/>
      <c r="G174" s="156"/>
      <c r="H174" s="156"/>
      <c r="I174" s="156"/>
      <c r="J174" s="156"/>
      <c r="K174" s="156"/>
      <c r="L174" s="156"/>
      <c r="M174" s="156"/>
      <c r="N174" s="156"/>
      <c r="O174" s="156"/>
      <c r="P174" s="156"/>
      <c r="Q174" s="156"/>
      <c r="R174" s="156"/>
      <c r="S174" s="431"/>
      <c r="T174" s="156"/>
      <c r="U174" s="431"/>
      <c r="V174" s="156"/>
      <c r="W174" s="431"/>
      <c r="X174" s="156"/>
      <c r="Y174" s="156"/>
      <c r="Z174" s="156"/>
    </row>
    <row r="175" ht="15.75" customHeight="1">
      <c r="A175" s="156"/>
      <c r="B175" s="156"/>
      <c r="C175" s="156"/>
      <c r="D175" s="156"/>
      <c r="E175" s="156"/>
      <c r="F175" s="156"/>
      <c r="G175" s="156"/>
      <c r="H175" s="156"/>
      <c r="I175" s="156"/>
      <c r="J175" s="156"/>
      <c r="K175" s="156"/>
      <c r="L175" s="156"/>
      <c r="M175" s="156"/>
      <c r="N175" s="156"/>
      <c r="O175" s="156"/>
      <c r="P175" s="156"/>
      <c r="Q175" s="156"/>
      <c r="R175" s="156"/>
      <c r="S175" s="431"/>
      <c r="T175" s="156"/>
      <c r="U175" s="431"/>
      <c r="V175" s="156"/>
      <c r="W175" s="431"/>
      <c r="X175" s="156"/>
      <c r="Y175" s="156"/>
      <c r="Z175" s="156"/>
    </row>
    <row r="176" ht="15.75" customHeight="1">
      <c r="A176" s="156"/>
      <c r="B176" s="156"/>
      <c r="C176" s="156"/>
      <c r="D176" s="156"/>
      <c r="E176" s="156"/>
      <c r="F176" s="156"/>
      <c r="G176" s="156"/>
      <c r="H176" s="156"/>
      <c r="I176" s="156"/>
      <c r="J176" s="156"/>
      <c r="K176" s="156"/>
      <c r="L176" s="156"/>
      <c r="M176" s="156"/>
      <c r="N176" s="156"/>
      <c r="O176" s="156"/>
      <c r="P176" s="156"/>
      <c r="Q176" s="156"/>
      <c r="R176" s="156"/>
      <c r="S176" s="431"/>
      <c r="T176" s="156"/>
      <c r="U176" s="431"/>
      <c r="V176" s="156"/>
      <c r="W176" s="431"/>
      <c r="X176" s="156"/>
      <c r="Y176" s="156"/>
      <c r="Z176" s="156"/>
    </row>
    <row r="177" ht="15.75" customHeight="1">
      <c r="A177" s="156"/>
      <c r="B177" s="156"/>
      <c r="C177" s="156"/>
      <c r="D177" s="156"/>
      <c r="E177" s="156"/>
      <c r="F177" s="156"/>
      <c r="G177" s="156"/>
      <c r="H177" s="156"/>
      <c r="I177" s="156"/>
      <c r="J177" s="156"/>
      <c r="K177" s="156"/>
      <c r="L177" s="156"/>
      <c r="M177" s="156"/>
      <c r="N177" s="156"/>
      <c r="O177" s="156"/>
      <c r="P177" s="156"/>
      <c r="Q177" s="156"/>
      <c r="R177" s="156"/>
      <c r="S177" s="431"/>
      <c r="T177" s="156"/>
      <c r="U177" s="431"/>
      <c r="V177" s="156"/>
      <c r="W177" s="431"/>
      <c r="X177" s="156"/>
      <c r="Y177" s="156"/>
      <c r="Z177" s="156"/>
    </row>
    <row r="178" ht="15.75" customHeight="1">
      <c r="A178" s="156"/>
      <c r="B178" s="156"/>
      <c r="C178" s="156"/>
      <c r="D178" s="156"/>
      <c r="E178" s="156"/>
      <c r="F178" s="156"/>
      <c r="G178" s="156"/>
      <c r="H178" s="156"/>
      <c r="I178" s="156"/>
      <c r="J178" s="156"/>
      <c r="K178" s="156"/>
      <c r="L178" s="156"/>
      <c r="M178" s="156"/>
      <c r="N178" s="156"/>
      <c r="O178" s="156"/>
      <c r="P178" s="156"/>
      <c r="Q178" s="156"/>
      <c r="R178" s="156"/>
      <c r="S178" s="431"/>
      <c r="T178" s="156"/>
      <c r="U178" s="431"/>
      <c r="V178" s="156"/>
      <c r="W178" s="431"/>
      <c r="X178" s="156"/>
      <c r="Y178" s="156"/>
      <c r="Z178" s="156"/>
    </row>
    <row r="179" ht="15.75" customHeight="1">
      <c r="A179" s="156"/>
      <c r="B179" s="156"/>
      <c r="C179" s="156"/>
      <c r="D179" s="156"/>
      <c r="E179" s="156"/>
      <c r="F179" s="156"/>
      <c r="G179" s="156"/>
      <c r="H179" s="156"/>
      <c r="I179" s="156"/>
      <c r="J179" s="156"/>
      <c r="K179" s="156"/>
      <c r="L179" s="156"/>
      <c r="M179" s="156"/>
      <c r="N179" s="156"/>
      <c r="O179" s="156"/>
      <c r="P179" s="156"/>
      <c r="Q179" s="156"/>
      <c r="R179" s="156"/>
      <c r="S179" s="431"/>
      <c r="T179" s="156"/>
      <c r="U179" s="431"/>
      <c r="V179" s="156"/>
      <c r="W179" s="431"/>
      <c r="X179" s="156"/>
      <c r="Y179" s="156"/>
      <c r="Z179" s="156"/>
    </row>
    <row r="180" ht="15.75" customHeight="1">
      <c r="A180" s="156"/>
      <c r="B180" s="156"/>
      <c r="C180" s="156"/>
      <c r="D180" s="156"/>
      <c r="E180" s="156"/>
      <c r="F180" s="156"/>
      <c r="G180" s="156"/>
      <c r="H180" s="156"/>
      <c r="I180" s="156"/>
      <c r="J180" s="156"/>
      <c r="K180" s="156"/>
      <c r="L180" s="156"/>
      <c r="M180" s="156"/>
      <c r="N180" s="156"/>
      <c r="O180" s="156"/>
      <c r="P180" s="156"/>
      <c r="Q180" s="156"/>
      <c r="R180" s="156"/>
      <c r="S180" s="431"/>
      <c r="T180" s="156"/>
      <c r="U180" s="431"/>
      <c r="V180" s="156"/>
      <c r="W180" s="431"/>
      <c r="X180" s="156"/>
      <c r="Y180" s="156"/>
      <c r="Z180" s="156"/>
    </row>
    <row r="181" ht="15.75" customHeight="1">
      <c r="A181" s="156"/>
      <c r="B181" s="156"/>
      <c r="C181" s="156"/>
      <c r="D181" s="156"/>
      <c r="E181" s="156"/>
      <c r="F181" s="156"/>
      <c r="G181" s="156"/>
      <c r="H181" s="156"/>
      <c r="I181" s="156"/>
      <c r="J181" s="156"/>
      <c r="K181" s="156"/>
      <c r="L181" s="156"/>
      <c r="M181" s="156"/>
      <c r="N181" s="156"/>
      <c r="O181" s="156"/>
      <c r="P181" s="156"/>
      <c r="Q181" s="156"/>
      <c r="R181" s="156"/>
      <c r="S181" s="431"/>
      <c r="T181" s="156"/>
      <c r="U181" s="431"/>
      <c r="V181" s="156"/>
      <c r="W181" s="431"/>
      <c r="X181" s="156"/>
      <c r="Y181" s="156"/>
      <c r="Z181" s="156"/>
    </row>
    <row r="182" ht="15.75" customHeight="1">
      <c r="A182" s="156"/>
      <c r="B182" s="156"/>
      <c r="C182" s="156"/>
      <c r="D182" s="156"/>
      <c r="E182" s="156"/>
      <c r="F182" s="156"/>
      <c r="G182" s="156"/>
      <c r="H182" s="156"/>
      <c r="I182" s="156"/>
      <c r="J182" s="156"/>
      <c r="K182" s="156"/>
      <c r="L182" s="156"/>
      <c r="M182" s="156"/>
      <c r="N182" s="156"/>
      <c r="O182" s="156"/>
      <c r="P182" s="156"/>
      <c r="Q182" s="156"/>
      <c r="R182" s="156"/>
      <c r="S182" s="431"/>
      <c r="T182" s="156"/>
      <c r="U182" s="431"/>
      <c r="V182" s="156"/>
      <c r="W182" s="431"/>
      <c r="X182" s="156"/>
      <c r="Y182" s="156"/>
      <c r="Z182" s="156"/>
    </row>
    <row r="183" ht="15.75" customHeight="1">
      <c r="A183" s="156"/>
      <c r="B183" s="156"/>
      <c r="C183" s="156"/>
      <c r="D183" s="156"/>
      <c r="E183" s="156"/>
      <c r="F183" s="156"/>
      <c r="G183" s="156"/>
      <c r="H183" s="156"/>
      <c r="I183" s="156"/>
      <c r="J183" s="156"/>
      <c r="K183" s="156"/>
      <c r="L183" s="156"/>
      <c r="M183" s="156"/>
      <c r="N183" s="156"/>
      <c r="O183" s="156"/>
      <c r="P183" s="156"/>
      <c r="Q183" s="156"/>
      <c r="R183" s="156"/>
      <c r="S183" s="431"/>
      <c r="T183" s="156"/>
      <c r="U183" s="431"/>
      <c r="V183" s="156"/>
      <c r="W183" s="431"/>
      <c r="X183" s="156"/>
      <c r="Y183" s="156"/>
      <c r="Z183" s="156"/>
    </row>
    <row r="184" ht="15.75" customHeight="1">
      <c r="A184" s="156"/>
      <c r="B184" s="156"/>
      <c r="C184" s="156"/>
      <c r="D184" s="156"/>
      <c r="E184" s="156"/>
      <c r="F184" s="156"/>
      <c r="G184" s="156"/>
      <c r="H184" s="156"/>
      <c r="I184" s="156"/>
      <c r="J184" s="156"/>
      <c r="K184" s="156"/>
      <c r="L184" s="156"/>
      <c r="M184" s="156"/>
      <c r="N184" s="156"/>
      <c r="O184" s="156"/>
      <c r="P184" s="156"/>
      <c r="Q184" s="156"/>
      <c r="R184" s="156"/>
      <c r="S184" s="431"/>
      <c r="T184" s="156"/>
      <c r="U184" s="431"/>
      <c r="V184" s="156"/>
      <c r="W184" s="431"/>
      <c r="X184" s="156"/>
      <c r="Y184" s="156"/>
      <c r="Z184" s="156"/>
    </row>
    <row r="185" ht="15.75" customHeight="1">
      <c r="A185" s="156"/>
      <c r="B185" s="156"/>
      <c r="C185" s="156"/>
      <c r="D185" s="156"/>
      <c r="E185" s="156"/>
      <c r="F185" s="156"/>
      <c r="G185" s="156"/>
      <c r="H185" s="156"/>
      <c r="I185" s="156"/>
      <c r="J185" s="156"/>
      <c r="K185" s="156"/>
      <c r="L185" s="156"/>
      <c r="M185" s="156"/>
      <c r="N185" s="156"/>
      <c r="O185" s="156"/>
      <c r="P185" s="156"/>
      <c r="Q185" s="156"/>
      <c r="R185" s="156"/>
      <c r="S185" s="431"/>
      <c r="T185" s="156"/>
      <c r="U185" s="431"/>
      <c r="V185" s="156"/>
      <c r="W185" s="431"/>
      <c r="X185" s="156"/>
      <c r="Y185" s="156"/>
      <c r="Z185" s="156"/>
    </row>
    <row r="186" ht="15.75" customHeight="1">
      <c r="A186" s="156"/>
      <c r="B186" s="156"/>
      <c r="C186" s="156"/>
      <c r="D186" s="156"/>
      <c r="E186" s="156"/>
      <c r="F186" s="156"/>
      <c r="G186" s="156"/>
      <c r="H186" s="156"/>
      <c r="I186" s="156"/>
      <c r="J186" s="156"/>
      <c r="K186" s="156"/>
      <c r="L186" s="156"/>
      <c r="M186" s="156"/>
      <c r="N186" s="156"/>
      <c r="O186" s="156"/>
      <c r="P186" s="156"/>
      <c r="Q186" s="156"/>
      <c r="R186" s="156"/>
      <c r="S186" s="431"/>
      <c r="T186" s="156"/>
      <c r="U186" s="431"/>
      <c r="V186" s="156"/>
      <c r="W186" s="431"/>
      <c r="X186" s="156"/>
      <c r="Y186" s="156"/>
      <c r="Z186" s="156"/>
    </row>
    <row r="187" ht="15.75" customHeight="1">
      <c r="A187" s="156"/>
      <c r="B187" s="156"/>
      <c r="C187" s="156"/>
      <c r="D187" s="156"/>
      <c r="E187" s="156"/>
      <c r="F187" s="156"/>
      <c r="G187" s="156"/>
      <c r="H187" s="156"/>
      <c r="I187" s="156"/>
      <c r="J187" s="156"/>
      <c r="K187" s="156"/>
      <c r="L187" s="156"/>
      <c r="M187" s="156"/>
      <c r="N187" s="156"/>
      <c r="O187" s="156"/>
      <c r="P187" s="156"/>
      <c r="Q187" s="156"/>
      <c r="R187" s="156"/>
      <c r="S187" s="431"/>
      <c r="T187" s="156"/>
      <c r="U187" s="431"/>
      <c r="V187" s="156"/>
      <c r="W187" s="431"/>
      <c r="X187" s="156"/>
      <c r="Y187" s="156"/>
      <c r="Z187" s="156"/>
    </row>
    <row r="188" ht="15.75" customHeight="1">
      <c r="A188" s="156"/>
      <c r="B188" s="156"/>
      <c r="C188" s="156"/>
      <c r="D188" s="156"/>
      <c r="E188" s="156"/>
      <c r="F188" s="156"/>
      <c r="G188" s="156"/>
      <c r="H188" s="156"/>
      <c r="I188" s="156"/>
      <c r="J188" s="156"/>
      <c r="K188" s="156"/>
      <c r="L188" s="156"/>
      <c r="M188" s="156"/>
      <c r="N188" s="156"/>
      <c r="O188" s="156"/>
      <c r="P188" s="156"/>
      <c r="Q188" s="156"/>
      <c r="R188" s="156"/>
      <c r="S188" s="431"/>
      <c r="T188" s="156"/>
      <c r="U188" s="431"/>
      <c r="V188" s="156"/>
      <c r="W188" s="431"/>
      <c r="X188" s="156"/>
      <c r="Y188" s="156"/>
      <c r="Z188" s="156"/>
    </row>
    <row r="189" ht="15.75" customHeight="1">
      <c r="A189" s="156"/>
      <c r="B189" s="156"/>
      <c r="C189" s="156"/>
      <c r="D189" s="156"/>
      <c r="E189" s="156"/>
      <c r="F189" s="156"/>
      <c r="G189" s="156"/>
      <c r="H189" s="156"/>
      <c r="I189" s="156"/>
      <c r="J189" s="156"/>
      <c r="K189" s="156"/>
      <c r="L189" s="156"/>
      <c r="M189" s="156"/>
      <c r="N189" s="156"/>
      <c r="O189" s="156"/>
      <c r="P189" s="156"/>
      <c r="Q189" s="156"/>
      <c r="R189" s="156"/>
      <c r="S189" s="431"/>
      <c r="T189" s="156"/>
      <c r="U189" s="431"/>
      <c r="V189" s="156"/>
      <c r="W189" s="431"/>
      <c r="X189" s="156"/>
      <c r="Y189" s="156"/>
      <c r="Z189" s="156"/>
    </row>
    <row r="190" ht="15.75" customHeight="1">
      <c r="A190" s="156"/>
      <c r="B190" s="156"/>
      <c r="C190" s="156"/>
      <c r="D190" s="156"/>
      <c r="E190" s="156"/>
      <c r="F190" s="156"/>
      <c r="G190" s="156"/>
      <c r="H190" s="156"/>
      <c r="I190" s="156"/>
      <c r="J190" s="156"/>
      <c r="K190" s="156"/>
      <c r="L190" s="156"/>
      <c r="M190" s="156"/>
      <c r="N190" s="156"/>
      <c r="O190" s="156"/>
      <c r="P190" s="156"/>
      <c r="Q190" s="156"/>
      <c r="R190" s="156"/>
      <c r="S190" s="431"/>
      <c r="T190" s="156"/>
      <c r="U190" s="431"/>
      <c r="V190" s="156"/>
      <c r="W190" s="431"/>
      <c r="X190" s="156"/>
      <c r="Y190" s="156"/>
      <c r="Z190" s="156"/>
    </row>
    <row r="191" ht="15.75" customHeight="1">
      <c r="A191" s="156"/>
      <c r="B191" s="156"/>
      <c r="C191" s="156"/>
      <c r="D191" s="156"/>
      <c r="E191" s="156"/>
      <c r="F191" s="156"/>
      <c r="G191" s="156"/>
      <c r="H191" s="156"/>
      <c r="I191" s="156"/>
      <c r="J191" s="156"/>
      <c r="K191" s="156"/>
      <c r="L191" s="156"/>
      <c r="M191" s="156"/>
      <c r="N191" s="156"/>
      <c r="O191" s="156"/>
      <c r="P191" s="156"/>
      <c r="Q191" s="156"/>
      <c r="R191" s="156"/>
      <c r="S191" s="431"/>
      <c r="T191" s="156"/>
      <c r="U191" s="431"/>
      <c r="V191" s="156"/>
      <c r="W191" s="431"/>
      <c r="X191" s="156"/>
      <c r="Y191" s="156"/>
      <c r="Z191" s="156"/>
    </row>
    <row r="192" ht="15.75" customHeight="1">
      <c r="A192" s="156"/>
      <c r="B192" s="156"/>
      <c r="C192" s="156"/>
      <c r="D192" s="156"/>
      <c r="E192" s="156"/>
      <c r="F192" s="156"/>
      <c r="G192" s="156"/>
      <c r="H192" s="156"/>
      <c r="I192" s="156"/>
      <c r="J192" s="156"/>
      <c r="K192" s="156"/>
      <c r="L192" s="156"/>
      <c r="M192" s="156"/>
      <c r="N192" s="156"/>
      <c r="O192" s="156"/>
      <c r="P192" s="156"/>
      <c r="Q192" s="156"/>
      <c r="R192" s="156"/>
      <c r="S192" s="431"/>
      <c r="T192" s="156"/>
      <c r="U192" s="431"/>
      <c r="V192" s="156"/>
      <c r="W192" s="431"/>
      <c r="X192" s="156"/>
      <c r="Y192" s="156"/>
      <c r="Z192" s="156"/>
    </row>
    <row r="193" ht="15.75" customHeight="1">
      <c r="A193" s="156"/>
      <c r="B193" s="156"/>
      <c r="C193" s="156"/>
      <c r="D193" s="156"/>
      <c r="E193" s="156"/>
      <c r="F193" s="156"/>
      <c r="G193" s="156"/>
      <c r="H193" s="156"/>
      <c r="I193" s="156"/>
      <c r="J193" s="156"/>
      <c r="K193" s="156"/>
      <c r="L193" s="156"/>
      <c r="M193" s="156"/>
      <c r="N193" s="156"/>
      <c r="O193" s="156"/>
      <c r="P193" s="156"/>
      <c r="Q193" s="156"/>
      <c r="R193" s="156"/>
      <c r="S193" s="431"/>
      <c r="T193" s="156"/>
      <c r="U193" s="431"/>
      <c r="V193" s="156"/>
      <c r="W193" s="431"/>
      <c r="X193" s="156"/>
      <c r="Y193" s="156"/>
      <c r="Z193" s="156"/>
    </row>
    <row r="194" ht="15.75" customHeight="1">
      <c r="A194" s="156"/>
      <c r="B194" s="156"/>
      <c r="C194" s="156"/>
      <c r="D194" s="156"/>
      <c r="E194" s="156"/>
      <c r="F194" s="156"/>
      <c r="G194" s="156"/>
      <c r="H194" s="156"/>
      <c r="I194" s="156"/>
      <c r="J194" s="156"/>
      <c r="K194" s="156"/>
      <c r="L194" s="156"/>
      <c r="M194" s="156"/>
      <c r="N194" s="156"/>
      <c r="O194" s="156"/>
      <c r="P194" s="156"/>
      <c r="Q194" s="156"/>
      <c r="R194" s="156"/>
      <c r="S194" s="431"/>
      <c r="T194" s="156"/>
      <c r="U194" s="431"/>
      <c r="V194" s="156"/>
      <c r="W194" s="431"/>
      <c r="X194" s="156"/>
      <c r="Y194" s="156"/>
      <c r="Z194" s="156"/>
    </row>
    <row r="195" ht="15.75" customHeight="1">
      <c r="A195" s="156"/>
      <c r="B195" s="156"/>
      <c r="C195" s="156"/>
      <c r="D195" s="156"/>
      <c r="E195" s="156"/>
      <c r="F195" s="156"/>
      <c r="G195" s="156"/>
      <c r="H195" s="156"/>
      <c r="I195" s="156"/>
      <c r="J195" s="156"/>
      <c r="K195" s="156"/>
      <c r="L195" s="156"/>
      <c r="M195" s="156"/>
      <c r="N195" s="156"/>
      <c r="O195" s="156"/>
      <c r="P195" s="156"/>
      <c r="Q195" s="156"/>
      <c r="R195" s="156"/>
      <c r="S195" s="431"/>
      <c r="T195" s="156"/>
      <c r="U195" s="431"/>
      <c r="V195" s="156"/>
      <c r="W195" s="431"/>
      <c r="X195" s="156"/>
      <c r="Y195" s="156"/>
      <c r="Z195" s="156"/>
    </row>
    <row r="196" ht="15.75" customHeight="1">
      <c r="A196" s="156"/>
      <c r="B196" s="156"/>
      <c r="C196" s="156"/>
      <c r="D196" s="156"/>
      <c r="E196" s="156"/>
      <c r="F196" s="156"/>
      <c r="G196" s="156"/>
      <c r="H196" s="156"/>
      <c r="I196" s="156"/>
      <c r="J196" s="156"/>
      <c r="K196" s="156"/>
      <c r="L196" s="156"/>
      <c r="M196" s="156"/>
      <c r="N196" s="156"/>
      <c r="O196" s="156"/>
      <c r="P196" s="156"/>
      <c r="Q196" s="156"/>
      <c r="R196" s="156"/>
      <c r="S196" s="431"/>
      <c r="T196" s="156"/>
      <c r="U196" s="431"/>
      <c r="V196" s="156"/>
      <c r="W196" s="431"/>
      <c r="X196" s="156"/>
      <c r="Y196" s="156"/>
      <c r="Z196" s="156"/>
    </row>
    <row r="197" ht="15.75" customHeight="1">
      <c r="A197" s="156"/>
      <c r="B197" s="156"/>
      <c r="C197" s="156"/>
      <c r="D197" s="156"/>
      <c r="E197" s="156"/>
      <c r="F197" s="156"/>
      <c r="G197" s="156"/>
      <c r="H197" s="156"/>
      <c r="I197" s="156"/>
      <c r="J197" s="156"/>
      <c r="K197" s="156"/>
      <c r="L197" s="156"/>
      <c r="M197" s="156"/>
      <c r="N197" s="156"/>
      <c r="O197" s="156"/>
      <c r="P197" s="156"/>
      <c r="Q197" s="156"/>
      <c r="R197" s="156"/>
      <c r="S197" s="431"/>
      <c r="T197" s="156"/>
      <c r="U197" s="431"/>
      <c r="V197" s="156"/>
      <c r="W197" s="431"/>
      <c r="X197" s="156"/>
      <c r="Y197" s="156"/>
      <c r="Z197" s="156"/>
    </row>
    <row r="198" ht="15.75" customHeight="1">
      <c r="A198" s="156"/>
      <c r="B198" s="156"/>
      <c r="C198" s="156"/>
      <c r="D198" s="156"/>
      <c r="E198" s="156"/>
      <c r="F198" s="156"/>
      <c r="G198" s="156"/>
      <c r="H198" s="156"/>
      <c r="I198" s="156"/>
      <c r="J198" s="156"/>
      <c r="K198" s="156"/>
      <c r="L198" s="156"/>
      <c r="M198" s="156"/>
      <c r="N198" s="156"/>
      <c r="O198" s="156"/>
      <c r="P198" s="156"/>
      <c r="Q198" s="156"/>
      <c r="R198" s="156"/>
      <c r="S198" s="431"/>
      <c r="T198" s="156"/>
      <c r="U198" s="431"/>
      <c r="V198" s="156"/>
      <c r="W198" s="431"/>
      <c r="X198" s="156"/>
      <c r="Y198" s="156"/>
      <c r="Z198" s="156"/>
    </row>
    <row r="199" ht="15.75" customHeight="1">
      <c r="A199" s="156"/>
      <c r="B199" s="156"/>
      <c r="C199" s="156"/>
      <c r="D199" s="156"/>
      <c r="E199" s="156"/>
      <c r="F199" s="156"/>
      <c r="G199" s="156"/>
      <c r="H199" s="156"/>
      <c r="I199" s="156"/>
      <c r="J199" s="156"/>
      <c r="K199" s="156"/>
      <c r="L199" s="156"/>
      <c r="M199" s="156"/>
      <c r="N199" s="156"/>
      <c r="O199" s="156"/>
      <c r="P199" s="156"/>
      <c r="Q199" s="156"/>
      <c r="R199" s="156"/>
      <c r="S199" s="431"/>
      <c r="T199" s="156"/>
      <c r="U199" s="431"/>
      <c r="V199" s="156"/>
      <c r="W199" s="431"/>
      <c r="X199" s="156"/>
      <c r="Y199" s="156"/>
      <c r="Z199" s="156"/>
    </row>
    <row r="200" ht="15.75" customHeight="1">
      <c r="A200" s="156"/>
      <c r="B200" s="156"/>
      <c r="C200" s="156"/>
      <c r="D200" s="156"/>
      <c r="E200" s="156"/>
      <c r="F200" s="156"/>
      <c r="G200" s="156"/>
      <c r="H200" s="156"/>
      <c r="I200" s="156"/>
      <c r="J200" s="156"/>
      <c r="K200" s="156"/>
      <c r="L200" s="156"/>
      <c r="M200" s="156"/>
      <c r="N200" s="156"/>
      <c r="O200" s="156"/>
      <c r="P200" s="156"/>
      <c r="Q200" s="156"/>
      <c r="R200" s="156"/>
      <c r="S200" s="431"/>
      <c r="T200" s="156"/>
      <c r="U200" s="431"/>
      <c r="V200" s="156"/>
      <c r="W200" s="431"/>
      <c r="X200" s="156"/>
      <c r="Y200" s="156"/>
      <c r="Z200" s="156"/>
    </row>
    <row r="201" ht="15.75" customHeight="1">
      <c r="A201" s="156"/>
      <c r="B201" s="156"/>
      <c r="C201" s="156"/>
      <c r="D201" s="156"/>
      <c r="E201" s="156"/>
      <c r="F201" s="156"/>
      <c r="G201" s="156"/>
      <c r="H201" s="156"/>
      <c r="I201" s="156"/>
      <c r="J201" s="156"/>
      <c r="K201" s="156"/>
      <c r="L201" s="156"/>
      <c r="M201" s="156"/>
      <c r="N201" s="156"/>
      <c r="O201" s="156"/>
      <c r="P201" s="156"/>
      <c r="Q201" s="156"/>
      <c r="R201" s="156"/>
      <c r="S201" s="431"/>
      <c r="T201" s="156"/>
      <c r="U201" s="431"/>
      <c r="V201" s="156"/>
      <c r="W201" s="431"/>
      <c r="X201" s="156"/>
      <c r="Y201" s="156"/>
      <c r="Z201" s="156"/>
    </row>
    <row r="202" ht="15.75" customHeight="1">
      <c r="A202" s="156"/>
      <c r="B202" s="156"/>
      <c r="C202" s="156"/>
      <c r="D202" s="156"/>
      <c r="E202" s="156"/>
      <c r="F202" s="156"/>
      <c r="G202" s="156"/>
      <c r="H202" s="156"/>
      <c r="I202" s="156"/>
      <c r="J202" s="156"/>
      <c r="K202" s="156"/>
      <c r="L202" s="156"/>
      <c r="M202" s="156"/>
      <c r="N202" s="156"/>
      <c r="O202" s="156"/>
      <c r="P202" s="156"/>
      <c r="Q202" s="156"/>
      <c r="R202" s="156"/>
      <c r="S202" s="431"/>
      <c r="T202" s="156"/>
      <c r="U202" s="431"/>
      <c r="V202" s="156"/>
      <c r="W202" s="431"/>
      <c r="X202" s="156"/>
      <c r="Y202" s="156"/>
      <c r="Z202" s="156"/>
    </row>
    <row r="203" ht="15.75" customHeight="1">
      <c r="A203" s="156"/>
      <c r="B203" s="156"/>
      <c r="C203" s="156"/>
      <c r="D203" s="156"/>
      <c r="E203" s="156"/>
      <c r="F203" s="156"/>
      <c r="G203" s="156"/>
      <c r="H203" s="156"/>
      <c r="I203" s="156"/>
      <c r="J203" s="156"/>
      <c r="K203" s="156"/>
      <c r="L203" s="156"/>
      <c r="M203" s="156"/>
      <c r="N203" s="156"/>
      <c r="O203" s="156"/>
      <c r="P203" s="156"/>
      <c r="Q203" s="156"/>
      <c r="R203" s="156"/>
      <c r="S203" s="431"/>
      <c r="T203" s="156"/>
      <c r="U203" s="431"/>
      <c r="V203" s="156"/>
      <c r="W203" s="431"/>
      <c r="X203" s="156"/>
      <c r="Y203" s="156"/>
      <c r="Z203" s="156"/>
    </row>
    <row r="204" ht="15.75" customHeight="1">
      <c r="A204" s="156"/>
      <c r="B204" s="156"/>
      <c r="C204" s="156"/>
      <c r="D204" s="156"/>
      <c r="E204" s="156"/>
      <c r="F204" s="156"/>
      <c r="G204" s="156"/>
      <c r="H204" s="156"/>
      <c r="I204" s="156"/>
      <c r="J204" s="156"/>
      <c r="K204" s="156"/>
      <c r="L204" s="156"/>
      <c r="M204" s="156"/>
      <c r="N204" s="156"/>
      <c r="O204" s="156"/>
      <c r="P204" s="156"/>
      <c r="Q204" s="156"/>
      <c r="R204" s="156"/>
      <c r="S204" s="431"/>
      <c r="T204" s="156"/>
      <c r="U204" s="431"/>
      <c r="V204" s="156"/>
      <c r="W204" s="431"/>
      <c r="X204" s="156"/>
      <c r="Y204" s="156"/>
      <c r="Z204" s="156"/>
    </row>
    <row r="205" ht="15.75" customHeight="1">
      <c r="A205" s="156"/>
      <c r="B205" s="156"/>
      <c r="C205" s="156"/>
      <c r="D205" s="156"/>
      <c r="E205" s="156"/>
      <c r="F205" s="156"/>
      <c r="G205" s="156"/>
      <c r="H205" s="156"/>
      <c r="I205" s="156"/>
      <c r="J205" s="156"/>
      <c r="K205" s="156"/>
      <c r="L205" s="156"/>
      <c r="M205" s="156"/>
      <c r="N205" s="156"/>
      <c r="O205" s="156"/>
      <c r="P205" s="156"/>
      <c r="Q205" s="156"/>
      <c r="R205" s="156"/>
      <c r="S205" s="431"/>
      <c r="T205" s="156"/>
      <c r="U205" s="431"/>
      <c r="V205" s="156"/>
      <c r="W205" s="431"/>
      <c r="X205" s="156"/>
      <c r="Y205" s="156"/>
      <c r="Z205" s="156"/>
    </row>
    <row r="206" ht="15.75" customHeight="1">
      <c r="A206" s="156"/>
      <c r="B206" s="156"/>
      <c r="C206" s="156"/>
      <c r="D206" s="156"/>
      <c r="E206" s="156"/>
      <c r="F206" s="156"/>
      <c r="G206" s="156"/>
      <c r="H206" s="156"/>
      <c r="I206" s="156"/>
      <c r="J206" s="156"/>
      <c r="K206" s="156"/>
      <c r="L206" s="156"/>
      <c r="M206" s="156"/>
      <c r="N206" s="156"/>
      <c r="O206" s="156"/>
      <c r="P206" s="156"/>
      <c r="Q206" s="156"/>
      <c r="R206" s="156"/>
      <c r="S206" s="431"/>
      <c r="T206" s="156"/>
      <c r="U206" s="431"/>
      <c r="V206" s="156"/>
      <c r="W206" s="431"/>
      <c r="X206" s="156"/>
      <c r="Y206" s="156"/>
      <c r="Z206" s="156"/>
    </row>
    <row r="207" ht="15.75" customHeight="1">
      <c r="A207" s="156"/>
      <c r="B207" s="156"/>
      <c r="C207" s="156"/>
      <c r="D207" s="156"/>
      <c r="E207" s="156"/>
      <c r="F207" s="156"/>
      <c r="G207" s="156"/>
      <c r="H207" s="156"/>
      <c r="I207" s="156"/>
      <c r="J207" s="156"/>
      <c r="K207" s="156"/>
      <c r="L207" s="156"/>
      <c r="M207" s="156"/>
      <c r="N207" s="156"/>
      <c r="O207" s="156"/>
      <c r="P207" s="156"/>
      <c r="Q207" s="156"/>
      <c r="R207" s="156"/>
      <c r="S207" s="431"/>
      <c r="T207" s="156"/>
      <c r="U207" s="431"/>
      <c r="V207" s="156"/>
      <c r="W207" s="431"/>
      <c r="X207" s="156"/>
      <c r="Y207" s="156"/>
      <c r="Z207" s="156"/>
    </row>
    <row r="208" ht="15.75" customHeight="1">
      <c r="A208" s="156"/>
      <c r="B208" s="156"/>
      <c r="C208" s="156"/>
      <c r="D208" s="156"/>
      <c r="E208" s="156"/>
      <c r="F208" s="156"/>
      <c r="G208" s="156"/>
      <c r="H208" s="156"/>
      <c r="I208" s="156"/>
      <c r="J208" s="156"/>
      <c r="K208" s="156"/>
      <c r="L208" s="156"/>
      <c r="M208" s="156"/>
      <c r="N208" s="156"/>
      <c r="O208" s="156"/>
      <c r="P208" s="156"/>
      <c r="Q208" s="156"/>
      <c r="R208" s="156"/>
      <c r="S208" s="431"/>
      <c r="T208" s="156"/>
      <c r="U208" s="431"/>
      <c r="V208" s="156"/>
      <c r="W208" s="431"/>
      <c r="X208" s="156"/>
      <c r="Y208" s="156"/>
      <c r="Z208" s="156"/>
    </row>
    <row r="209" ht="15.75" customHeight="1">
      <c r="A209" s="156"/>
      <c r="B209" s="156"/>
      <c r="C209" s="156"/>
      <c r="D209" s="156"/>
      <c r="E209" s="156"/>
      <c r="F209" s="156"/>
      <c r="G209" s="156"/>
      <c r="H209" s="156"/>
      <c r="I209" s="156"/>
      <c r="J209" s="156"/>
      <c r="K209" s="156"/>
      <c r="L209" s="156"/>
      <c r="M209" s="156"/>
      <c r="N209" s="156"/>
      <c r="O209" s="156"/>
      <c r="P209" s="156"/>
      <c r="Q209" s="156"/>
      <c r="R209" s="156"/>
      <c r="S209" s="431"/>
      <c r="T209" s="156"/>
      <c r="U209" s="431"/>
      <c r="V209" s="156"/>
      <c r="W209" s="431"/>
      <c r="X209" s="156"/>
      <c r="Y209" s="156"/>
      <c r="Z209" s="156"/>
    </row>
    <row r="210" ht="15.75" customHeight="1">
      <c r="A210" s="156"/>
      <c r="B210" s="156"/>
      <c r="C210" s="156"/>
      <c r="D210" s="156"/>
      <c r="E210" s="156"/>
      <c r="F210" s="156"/>
      <c r="G210" s="156"/>
      <c r="H210" s="156"/>
      <c r="I210" s="156"/>
      <c r="J210" s="156"/>
      <c r="K210" s="156"/>
      <c r="L210" s="156"/>
      <c r="M210" s="156"/>
      <c r="N210" s="156"/>
      <c r="O210" s="156"/>
      <c r="P210" s="156"/>
      <c r="Q210" s="156"/>
      <c r="R210" s="156"/>
      <c r="S210" s="431"/>
      <c r="T210" s="156"/>
      <c r="U210" s="431"/>
      <c r="V210" s="156"/>
      <c r="W210" s="431"/>
      <c r="X210" s="156"/>
      <c r="Y210" s="156"/>
      <c r="Z210" s="156"/>
    </row>
    <row r="211" ht="15.75" customHeight="1">
      <c r="A211" s="156"/>
      <c r="B211" s="156"/>
      <c r="C211" s="156"/>
      <c r="D211" s="156"/>
      <c r="E211" s="156"/>
      <c r="F211" s="156"/>
      <c r="G211" s="156"/>
      <c r="H211" s="156"/>
      <c r="I211" s="156"/>
      <c r="J211" s="156"/>
      <c r="K211" s="156"/>
      <c r="L211" s="156"/>
      <c r="M211" s="156"/>
      <c r="N211" s="156"/>
      <c r="O211" s="156"/>
      <c r="P211" s="156"/>
      <c r="Q211" s="156"/>
      <c r="R211" s="156"/>
      <c r="S211" s="431"/>
      <c r="T211" s="156"/>
      <c r="U211" s="431"/>
      <c r="V211" s="156"/>
      <c r="W211" s="431"/>
      <c r="X211" s="156"/>
      <c r="Y211" s="156"/>
      <c r="Z211" s="156"/>
    </row>
    <row r="212" ht="15.75" customHeight="1">
      <c r="A212" s="156"/>
      <c r="B212" s="156"/>
      <c r="C212" s="156"/>
      <c r="D212" s="156"/>
      <c r="E212" s="156"/>
      <c r="F212" s="156"/>
      <c r="G212" s="156"/>
      <c r="H212" s="156"/>
      <c r="I212" s="156"/>
      <c r="J212" s="156"/>
      <c r="K212" s="156"/>
      <c r="L212" s="156"/>
      <c r="M212" s="156"/>
      <c r="N212" s="156"/>
      <c r="O212" s="156"/>
      <c r="P212" s="156"/>
      <c r="Q212" s="156"/>
      <c r="R212" s="156"/>
      <c r="S212" s="431"/>
      <c r="T212" s="156"/>
      <c r="U212" s="431"/>
      <c r="V212" s="156"/>
      <c r="W212" s="431"/>
      <c r="X212" s="156"/>
      <c r="Y212" s="156"/>
      <c r="Z212" s="156"/>
    </row>
    <row r="213" ht="15.75" customHeight="1">
      <c r="A213" s="156"/>
      <c r="B213" s="156"/>
      <c r="C213" s="156"/>
      <c r="D213" s="156"/>
      <c r="E213" s="156"/>
      <c r="F213" s="156"/>
      <c r="G213" s="156"/>
      <c r="H213" s="156"/>
      <c r="I213" s="156"/>
      <c r="J213" s="156"/>
      <c r="K213" s="156"/>
      <c r="L213" s="156"/>
      <c r="M213" s="156"/>
      <c r="N213" s="156"/>
      <c r="O213" s="156"/>
      <c r="P213" s="156"/>
      <c r="Q213" s="156"/>
      <c r="R213" s="156"/>
      <c r="S213" s="431"/>
      <c r="T213" s="156"/>
      <c r="U213" s="431"/>
      <c r="V213" s="156"/>
      <c r="W213" s="431"/>
      <c r="X213" s="156"/>
      <c r="Y213" s="156"/>
      <c r="Z213" s="156"/>
    </row>
    <row r="214" ht="15.75" customHeight="1">
      <c r="A214" s="156"/>
      <c r="B214" s="156"/>
      <c r="C214" s="156"/>
      <c r="D214" s="156"/>
      <c r="E214" s="156"/>
      <c r="F214" s="156"/>
      <c r="G214" s="156"/>
      <c r="H214" s="156"/>
      <c r="I214" s="156"/>
      <c r="J214" s="156"/>
      <c r="K214" s="156"/>
      <c r="L214" s="156"/>
      <c r="M214" s="156"/>
      <c r="N214" s="156"/>
      <c r="O214" s="156"/>
      <c r="P214" s="156"/>
      <c r="Q214" s="156"/>
      <c r="R214" s="156"/>
      <c r="S214" s="431"/>
      <c r="T214" s="156"/>
      <c r="U214" s="431"/>
      <c r="V214" s="156"/>
      <c r="W214" s="431"/>
      <c r="X214" s="156"/>
      <c r="Y214" s="156"/>
      <c r="Z214" s="156"/>
    </row>
    <row r="215" ht="15.75" customHeight="1">
      <c r="A215" s="156"/>
      <c r="B215" s="156"/>
      <c r="C215" s="156"/>
      <c r="D215" s="156"/>
      <c r="E215" s="156"/>
      <c r="F215" s="156"/>
      <c r="G215" s="156"/>
      <c r="H215" s="156"/>
      <c r="I215" s="156"/>
      <c r="J215" s="156"/>
      <c r="K215" s="156"/>
      <c r="L215" s="156"/>
      <c r="M215" s="156"/>
      <c r="N215" s="156"/>
      <c r="O215" s="156"/>
      <c r="P215" s="156"/>
      <c r="Q215" s="156"/>
      <c r="R215" s="156"/>
      <c r="S215" s="431"/>
      <c r="T215" s="156"/>
      <c r="U215" s="431"/>
      <c r="V215" s="156"/>
      <c r="W215" s="431"/>
      <c r="X215" s="156"/>
      <c r="Y215" s="156"/>
      <c r="Z215" s="156"/>
    </row>
    <row r="216" ht="15.75" customHeight="1">
      <c r="A216" s="156"/>
      <c r="B216" s="156"/>
      <c r="C216" s="156"/>
      <c r="D216" s="156"/>
      <c r="E216" s="156"/>
      <c r="F216" s="156"/>
      <c r="G216" s="156"/>
      <c r="H216" s="156"/>
      <c r="I216" s="156"/>
      <c r="J216" s="156"/>
      <c r="K216" s="156"/>
      <c r="L216" s="156"/>
      <c r="M216" s="156"/>
      <c r="N216" s="156"/>
      <c r="O216" s="156"/>
      <c r="P216" s="156"/>
      <c r="Q216" s="156"/>
      <c r="R216" s="156"/>
      <c r="S216" s="431"/>
      <c r="T216" s="156"/>
      <c r="U216" s="431"/>
      <c r="V216" s="156"/>
      <c r="W216" s="431"/>
      <c r="X216" s="156"/>
      <c r="Y216" s="156"/>
      <c r="Z216" s="156"/>
    </row>
    <row r="217" ht="15.75" customHeight="1">
      <c r="A217" s="156"/>
      <c r="B217" s="156"/>
      <c r="C217" s="156"/>
      <c r="D217" s="156"/>
      <c r="E217" s="156"/>
      <c r="F217" s="156"/>
      <c r="G217" s="156"/>
      <c r="H217" s="156"/>
      <c r="I217" s="156"/>
      <c r="J217" s="156"/>
      <c r="K217" s="156"/>
      <c r="L217" s="156"/>
      <c r="M217" s="156"/>
      <c r="N217" s="156"/>
      <c r="O217" s="156"/>
      <c r="P217" s="156"/>
      <c r="Q217" s="156"/>
      <c r="R217" s="156"/>
      <c r="S217" s="431"/>
      <c r="T217" s="156"/>
      <c r="U217" s="431"/>
      <c r="V217" s="156"/>
      <c r="W217" s="431"/>
      <c r="X217" s="156"/>
      <c r="Y217" s="156"/>
      <c r="Z217" s="156"/>
    </row>
    <row r="218" ht="15.75" customHeight="1">
      <c r="A218" s="156"/>
      <c r="B218" s="156"/>
      <c r="C218" s="156"/>
      <c r="D218" s="156"/>
      <c r="E218" s="156"/>
      <c r="F218" s="156"/>
      <c r="G218" s="156"/>
      <c r="H218" s="156"/>
      <c r="I218" s="156"/>
      <c r="J218" s="156"/>
      <c r="K218" s="156"/>
      <c r="L218" s="156"/>
      <c r="M218" s="156"/>
      <c r="N218" s="156"/>
      <c r="O218" s="156"/>
      <c r="P218" s="156"/>
      <c r="Q218" s="156"/>
      <c r="R218" s="156"/>
      <c r="S218" s="431"/>
      <c r="T218" s="156"/>
      <c r="U218" s="431"/>
      <c r="V218" s="156"/>
      <c r="W218" s="431"/>
      <c r="X218" s="156"/>
      <c r="Y218" s="156"/>
      <c r="Z218" s="156"/>
    </row>
    <row r="219" ht="15.75" customHeight="1">
      <c r="A219" s="156"/>
      <c r="B219" s="156"/>
      <c r="C219" s="156"/>
      <c r="D219" s="156"/>
      <c r="E219" s="156"/>
      <c r="F219" s="156"/>
      <c r="G219" s="156"/>
      <c r="H219" s="156"/>
      <c r="I219" s="156"/>
      <c r="J219" s="156"/>
      <c r="K219" s="156"/>
      <c r="L219" s="156"/>
      <c r="M219" s="156"/>
      <c r="N219" s="156"/>
      <c r="O219" s="156"/>
      <c r="P219" s="156"/>
      <c r="Q219" s="156"/>
      <c r="R219" s="156"/>
      <c r="S219" s="431"/>
      <c r="T219" s="156"/>
      <c r="U219" s="431"/>
      <c r="V219" s="156"/>
      <c r="W219" s="431"/>
      <c r="X219" s="156"/>
      <c r="Y219" s="156"/>
      <c r="Z219" s="156"/>
    </row>
    <row r="220" ht="15.75" customHeight="1">
      <c r="A220" s="156"/>
      <c r="B220" s="156"/>
      <c r="C220" s="156"/>
      <c r="D220" s="156"/>
      <c r="E220" s="156"/>
      <c r="F220" s="156"/>
      <c r="G220" s="156"/>
      <c r="H220" s="156"/>
      <c r="I220" s="156"/>
      <c r="J220" s="156"/>
      <c r="K220" s="156"/>
      <c r="L220" s="156"/>
      <c r="M220" s="156"/>
      <c r="N220" s="156"/>
      <c r="O220" s="156"/>
      <c r="P220" s="156"/>
      <c r="Q220" s="156"/>
      <c r="R220" s="156"/>
      <c r="S220" s="431"/>
      <c r="T220" s="156"/>
      <c r="U220" s="431"/>
      <c r="V220" s="156"/>
      <c r="W220" s="431"/>
      <c r="X220" s="156"/>
      <c r="Y220" s="156"/>
      <c r="Z220" s="156"/>
    </row>
    <row r="221" ht="15.75" customHeight="1">
      <c r="A221" s="156"/>
      <c r="B221" s="156"/>
      <c r="C221" s="156"/>
      <c r="D221" s="156"/>
      <c r="E221" s="156"/>
      <c r="F221" s="156"/>
      <c r="G221" s="156"/>
      <c r="H221" s="156"/>
      <c r="I221" s="156"/>
      <c r="J221" s="156"/>
      <c r="K221" s="156"/>
      <c r="L221" s="156"/>
      <c r="M221" s="156"/>
      <c r="N221" s="156"/>
      <c r="O221" s="156"/>
      <c r="P221" s="156"/>
      <c r="Q221" s="156"/>
      <c r="R221" s="156"/>
      <c r="S221" s="431"/>
      <c r="T221" s="156"/>
      <c r="U221" s="431"/>
      <c r="V221" s="156"/>
      <c r="W221" s="431"/>
      <c r="X221" s="156"/>
      <c r="Y221" s="156"/>
      <c r="Z221" s="156"/>
    </row>
    <row r="222" ht="15.75" customHeight="1">
      <c r="A222" s="156"/>
      <c r="B222" s="156"/>
      <c r="C222" s="156"/>
      <c r="D222" s="156"/>
      <c r="E222" s="156"/>
      <c r="F222" s="156"/>
      <c r="G222" s="156"/>
      <c r="H222" s="156"/>
      <c r="I222" s="156"/>
      <c r="J222" s="156"/>
      <c r="K222" s="156"/>
      <c r="L222" s="156"/>
      <c r="M222" s="156"/>
      <c r="N222" s="156"/>
      <c r="O222" s="156"/>
      <c r="P222" s="156"/>
      <c r="Q222" s="156"/>
      <c r="R222" s="156"/>
      <c r="S222" s="431"/>
      <c r="T222" s="156"/>
      <c r="U222" s="431"/>
      <c r="V222" s="156"/>
      <c r="W222" s="431"/>
      <c r="X222" s="156"/>
      <c r="Y222" s="156"/>
      <c r="Z222" s="156"/>
    </row>
    <row r="223" ht="15.75" customHeight="1">
      <c r="A223" s="156"/>
      <c r="B223" s="156"/>
      <c r="C223" s="156"/>
      <c r="D223" s="156"/>
      <c r="E223" s="156"/>
      <c r="F223" s="156"/>
      <c r="G223" s="156"/>
      <c r="H223" s="156"/>
      <c r="I223" s="156"/>
      <c r="J223" s="156"/>
      <c r="K223" s="156"/>
      <c r="L223" s="156"/>
      <c r="M223" s="156"/>
      <c r="N223" s="156"/>
      <c r="O223" s="156"/>
      <c r="P223" s="156"/>
      <c r="Q223" s="156"/>
      <c r="R223" s="156"/>
      <c r="S223" s="431"/>
      <c r="T223" s="156"/>
      <c r="U223" s="431"/>
      <c r="V223" s="156"/>
      <c r="W223" s="431"/>
      <c r="X223" s="156"/>
      <c r="Y223" s="156"/>
      <c r="Z223" s="156"/>
    </row>
    <row r="224" ht="15.75" customHeight="1">
      <c r="A224" s="156"/>
      <c r="B224" s="156"/>
      <c r="C224" s="156"/>
      <c r="D224" s="156"/>
      <c r="E224" s="156"/>
      <c r="F224" s="156"/>
      <c r="G224" s="156"/>
      <c r="H224" s="156"/>
      <c r="I224" s="156"/>
      <c r="J224" s="156"/>
      <c r="K224" s="156"/>
      <c r="L224" s="156"/>
      <c r="M224" s="156"/>
      <c r="N224" s="156"/>
      <c r="O224" s="156"/>
      <c r="P224" s="156"/>
      <c r="Q224" s="156"/>
      <c r="R224" s="156"/>
      <c r="S224" s="431"/>
      <c r="T224" s="156"/>
      <c r="U224" s="431"/>
      <c r="V224" s="156"/>
      <c r="W224" s="431"/>
      <c r="X224" s="156"/>
      <c r="Y224" s="156"/>
      <c r="Z224" s="156"/>
    </row>
    <row r="225" ht="15.75" customHeight="1">
      <c r="A225" s="156"/>
      <c r="B225" s="156"/>
      <c r="C225" s="156"/>
      <c r="D225" s="156"/>
      <c r="E225" s="156"/>
      <c r="F225" s="156"/>
      <c r="G225" s="156"/>
      <c r="H225" s="156"/>
      <c r="I225" s="156"/>
      <c r="J225" s="156"/>
      <c r="K225" s="156"/>
      <c r="L225" s="156"/>
      <c r="M225" s="156"/>
      <c r="N225" s="156"/>
      <c r="O225" s="156"/>
      <c r="P225" s="156"/>
      <c r="Q225" s="156"/>
      <c r="R225" s="156"/>
      <c r="S225" s="431"/>
      <c r="T225" s="156"/>
      <c r="U225" s="431"/>
      <c r="V225" s="156"/>
      <c r="W225" s="431"/>
      <c r="X225" s="156"/>
      <c r="Y225" s="156"/>
      <c r="Z225" s="156"/>
    </row>
    <row r="226" ht="15.75" customHeight="1">
      <c r="A226" s="156"/>
      <c r="B226" s="156"/>
      <c r="C226" s="156"/>
      <c r="D226" s="156"/>
      <c r="E226" s="156"/>
      <c r="F226" s="156"/>
      <c r="G226" s="156"/>
      <c r="H226" s="156"/>
      <c r="I226" s="156"/>
      <c r="J226" s="156"/>
      <c r="K226" s="156"/>
      <c r="L226" s="156"/>
      <c r="M226" s="156"/>
      <c r="N226" s="156"/>
      <c r="O226" s="156"/>
      <c r="P226" s="156"/>
      <c r="Q226" s="156"/>
      <c r="R226" s="156"/>
      <c r="S226" s="431"/>
      <c r="T226" s="156"/>
      <c r="U226" s="431"/>
      <c r="V226" s="156"/>
      <c r="W226" s="431"/>
      <c r="X226" s="156"/>
      <c r="Y226" s="156"/>
      <c r="Z226" s="156"/>
    </row>
    <row r="227" ht="15.75" customHeight="1">
      <c r="A227" s="156"/>
      <c r="B227" s="156"/>
      <c r="C227" s="156"/>
      <c r="D227" s="156"/>
      <c r="E227" s="156"/>
      <c r="F227" s="156"/>
      <c r="G227" s="156"/>
      <c r="H227" s="156"/>
      <c r="I227" s="156"/>
      <c r="J227" s="156"/>
      <c r="K227" s="156"/>
      <c r="L227" s="156"/>
      <c r="M227" s="156"/>
      <c r="N227" s="156"/>
      <c r="O227" s="156"/>
      <c r="P227" s="156"/>
      <c r="Q227" s="156"/>
      <c r="R227" s="156"/>
      <c r="S227" s="431"/>
      <c r="T227" s="156"/>
      <c r="U227" s="431"/>
      <c r="V227" s="156"/>
      <c r="W227" s="431"/>
      <c r="X227" s="156"/>
      <c r="Y227" s="156"/>
      <c r="Z227" s="156"/>
    </row>
    <row r="228" ht="15.75" customHeight="1">
      <c r="A228" s="156"/>
      <c r="B228" s="156"/>
      <c r="C228" s="156"/>
      <c r="D228" s="156"/>
      <c r="E228" s="156"/>
      <c r="F228" s="156"/>
      <c r="G228" s="156"/>
      <c r="H228" s="156"/>
      <c r="I228" s="156"/>
      <c r="J228" s="156"/>
      <c r="K228" s="156"/>
      <c r="L228" s="156"/>
      <c r="M228" s="156"/>
      <c r="N228" s="156"/>
      <c r="O228" s="156"/>
      <c r="P228" s="156"/>
      <c r="Q228" s="156"/>
      <c r="R228" s="156"/>
      <c r="S228" s="431"/>
      <c r="T228" s="156"/>
      <c r="U228" s="431"/>
      <c r="V228" s="156"/>
      <c r="W228" s="431"/>
      <c r="X228" s="156"/>
      <c r="Y228" s="156"/>
      <c r="Z228" s="156"/>
    </row>
    <row r="229" ht="15.75" customHeight="1">
      <c r="A229" s="156"/>
      <c r="B229" s="156"/>
      <c r="C229" s="156"/>
      <c r="D229" s="156"/>
      <c r="E229" s="156"/>
      <c r="F229" s="156"/>
      <c r="G229" s="156"/>
      <c r="H229" s="156"/>
      <c r="I229" s="156"/>
      <c r="J229" s="156"/>
      <c r="K229" s="156"/>
      <c r="L229" s="156"/>
      <c r="M229" s="156"/>
      <c r="N229" s="156"/>
      <c r="O229" s="156"/>
      <c r="P229" s="156"/>
      <c r="Q229" s="156"/>
      <c r="R229" s="156"/>
      <c r="S229" s="431"/>
      <c r="T229" s="156"/>
      <c r="U229" s="431"/>
      <c r="V229" s="156"/>
      <c r="W229" s="431"/>
      <c r="X229" s="156"/>
      <c r="Y229" s="156"/>
      <c r="Z229" s="156"/>
    </row>
    <row r="230" ht="15.75" customHeight="1">
      <c r="A230" s="156"/>
      <c r="B230" s="156"/>
      <c r="C230" s="156"/>
      <c r="D230" s="156"/>
      <c r="E230" s="156"/>
      <c r="F230" s="156"/>
      <c r="G230" s="156"/>
      <c r="H230" s="156"/>
      <c r="I230" s="156"/>
      <c r="J230" s="156"/>
      <c r="K230" s="156"/>
      <c r="L230" s="156"/>
      <c r="M230" s="156"/>
      <c r="N230" s="156"/>
      <c r="O230" s="156"/>
      <c r="P230" s="156"/>
      <c r="Q230" s="156"/>
      <c r="R230" s="156"/>
      <c r="S230" s="431"/>
      <c r="T230" s="156"/>
      <c r="U230" s="431"/>
      <c r="V230" s="156"/>
      <c r="W230" s="431"/>
      <c r="X230" s="156"/>
      <c r="Y230" s="156"/>
      <c r="Z230" s="156"/>
    </row>
    <row r="231" ht="15.75" customHeight="1">
      <c r="A231" s="156"/>
      <c r="B231" s="156"/>
      <c r="C231" s="156"/>
      <c r="D231" s="156"/>
      <c r="E231" s="156"/>
      <c r="F231" s="156"/>
      <c r="G231" s="156"/>
      <c r="H231" s="156"/>
      <c r="I231" s="156"/>
      <c r="J231" s="156"/>
      <c r="K231" s="156"/>
      <c r="L231" s="156"/>
      <c r="M231" s="156"/>
      <c r="N231" s="156"/>
      <c r="O231" s="156"/>
      <c r="P231" s="156"/>
      <c r="Q231" s="156"/>
      <c r="R231" s="156"/>
      <c r="S231" s="431"/>
      <c r="T231" s="156"/>
      <c r="U231" s="431"/>
      <c r="V231" s="156"/>
      <c r="W231" s="431"/>
      <c r="X231" s="156"/>
      <c r="Y231" s="156"/>
      <c r="Z231" s="156"/>
    </row>
    <row r="232" ht="15.75" customHeight="1">
      <c r="A232" s="156"/>
      <c r="B232" s="156"/>
      <c r="C232" s="156"/>
      <c r="D232" s="156"/>
      <c r="E232" s="156"/>
      <c r="F232" s="156"/>
      <c r="G232" s="156"/>
      <c r="H232" s="156"/>
      <c r="I232" s="156"/>
      <c r="J232" s="156"/>
      <c r="K232" s="156"/>
      <c r="L232" s="156"/>
      <c r="M232" s="156"/>
      <c r="N232" s="156"/>
      <c r="O232" s="156"/>
      <c r="P232" s="156"/>
      <c r="Q232" s="156"/>
      <c r="R232" s="156"/>
      <c r="S232" s="431"/>
      <c r="T232" s="156"/>
      <c r="U232" s="431"/>
      <c r="V232" s="156"/>
      <c r="W232" s="431"/>
      <c r="X232" s="156"/>
      <c r="Y232" s="156"/>
      <c r="Z232" s="156"/>
    </row>
    <row r="233" ht="15.75" customHeight="1">
      <c r="A233" s="156"/>
      <c r="B233" s="156"/>
      <c r="C233" s="156"/>
      <c r="D233" s="156"/>
      <c r="E233" s="156"/>
      <c r="F233" s="156"/>
      <c r="G233" s="156"/>
      <c r="H233" s="156"/>
      <c r="I233" s="156"/>
      <c r="J233" s="156"/>
      <c r="K233" s="156"/>
      <c r="L233" s="156"/>
      <c r="M233" s="156"/>
      <c r="N233" s="156"/>
      <c r="O233" s="156"/>
      <c r="P233" s="156"/>
      <c r="Q233" s="156"/>
      <c r="R233" s="156"/>
      <c r="S233" s="431"/>
      <c r="T233" s="156"/>
      <c r="U233" s="431"/>
      <c r="V233" s="156"/>
      <c r="W233" s="431"/>
      <c r="X233" s="156"/>
      <c r="Y233" s="156"/>
      <c r="Z233" s="156"/>
    </row>
    <row r="234" ht="15.75" customHeight="1">
      <c r="A234" s="156"/>
      <c r="B234" s="156"/>
      <c r="C234" s="156"/>
      <c r="D234" s="156"/>
      <c r="E234" s="156"/>
      <c r="F234" s="156"/>
      <c r="G234" s="156"/>
      <c r="H234" s="156"/>
      <c r="I234" s="156"/>
      <c r="J234" s="156"/>
      <c r="K234" s="156"/>
      <c r="L234" s="156"/>
      <c r="M234" s="156"/>
      <c r="N234" s="156"/>
      <c r="O234" s="156"/>
      <c r="P234" s="156"/>
      <c r="Q234" s="156"/>
      <c r="R234" s="156"/>
      <c r="S234" s="431"/>
      <c r="T234" s="156"/>
      <c r="U234" s="431"/>
      <c r="V234" s="156"/>
      <c r="W234" s="431"/>
      <c r="X234" s="156"/>
      <c r="Y234" s="156"/>
      <c r="Z234" s="156"/>
    </row>
    <row r="235" ht="15.75" customHeight="1">
      <c r="A235" s="156"/>
      <c r="B235" s="156"/>
      <c r="C235" s="156"/>
      <c r="D235" s="156"/>
      <c r="E235" s="156"/>
      <c r="F235" s="156"/>
      <c r="G235" s="156"/>
      <c r="H235" s="156"/>
      <c r="I235" s="156"/>
      <c r="J235" s="156"/>
      <c r="K235" s="156"/>
      <c r="L235" s="156"/>
      <c r="M235" s="156"/>
      <c r="N235" s="156"/>
      <c r="O235" s="156"/>
      <c r="P235" s="156"/>
      <c r="Q235" s="156"/>
      <c r="R235" s="156"/>
      <c r="S235" s="431"/>
      <c r="T235" s="156"/>
      <c r="U235" s="431"/>
      <c r="V235" s="156"/>
      <c r="W235" s="431"/>
      <c r="X235" s="156"/>
      <c r="Y235" s="156"/>
      <c r="Z235" s="156"/>
    </row>
    <row r="236" ht="15.75" customHeight="1">
      <c r="A236" s="156"/>
      <c r="B236" s="156"/>
      <c r="C236" s="156"/>
      <c r="D236" s="156"/>
      <c r="E236" s="156"/>
      <c r="F236" s="156"/>
      <c r="G236" s="156"/>
      <c r="H236" s="156"/>
      <c r="I236" s="156"/>
      <c r="J236" s="156"/>
      <c r="K236" s="156"/>
      <c r="L236" s="156"/>
      <c r="M236" s="156"/>
      <c r="N236" s="156"/>
      <c r="O236" s="156"/>
      <c r="P236" s="156"/>
      <c r="Q236" s="156"/>
      <c r="R236" s="156"/>
      <c r="S236" s="431"/>
      <c r="T236" s="156"/>
      <c r="U236" s="431"/>
      <c r="V236" s="156"/>
      <c r="W236" s="431"/>
      <c r="X236" s="156"/>
      <c r="Y236" s="156"/>
      <c r="Z236" s="156"/>
    </row>
    <row r="237" ht="15.75" customHeight="1">
      <c r="A237" s="156"/>
      <c r="B237" s="156"/>
      <c r="C237" s="156"/>
      <c r="D237" s="156"/>
      <c r="E237" s="156"/>
      <c r="F237" s="156"/>
      <c r="G237" s="156"/>
      <c r="H237" s="156"/>
      <c r="I237" s="156"/>
      <c r="J237" s="156"/>
      <c r="K237" s="156"/>
      <c r="L237" s="156"/>
      <c r="M237" s="156"/>
      <c r="N237" s="156"/>
      <c r="O237" s="156"/>
      <c r="P237" s="156"/>
      <c r="Q237" s="156"/>
      <c r="R237" s="156"/>
      <c r="S237" s="431"/>
      <c r="T237" s="156"/>
      <c r="U237" s="431"/>
      <c r="V237" s="156"/>
      <c r="W237" s="431"/>
      <c r="X237" s="156"/>
      <c r="Y237" s="156"/>
      <c r="Z237" s="156"/>
    </row>
    <row r="238" ht="15.75" customHeight="1">
      <c r="A238" s="156"/>
      <c r="B238" s="156"/>
      <c r="C238" s="156"/>
      <c r="D238" s="156"/>
      <c r="E238" s="156"/>
      <c r="F238" s="156"/>
      <c r="G238" s="156"/>
      <c r="H238" s="156"/>
      <c r="I238" s="156"/>
      <c r="J238" s="156"/>
      <c r="K238" s="156"/>
      <c r="L238" s="156"/>
      <c r="M238" s="156"/>
      <c r="N238" s="156"/>
      <c r="O238" s="156"/>
      <c r="P238" s="156"/>
      <c r="Q238" s="156"/>
      <c r="R238" s="156"/>
      <c r="S238" s="431"/>
      <c r="T238" s="156"/>
      <c r="U238" s="431"/>
      <c r="V238" s="156"/>
      <c r="W238" s="431"/>
      <c r="X238" s="156"/>
      <c r="Y238" s="156"/>
      <c r="Z238" s="156"/>
    </row>
    <row r="239" ht="15.75" customHeight="1">
      <c r="A239" s="156"/>
      <c r="B239" s="156"/>
      <c r="C239" s="156"/>
      <c r="D239" s="156"/>
      <c r="E239" s="156"/>
      <c r="F239" s="156"/>
      <c r="G239" s="156"/>
      <c r="H239" s="156"/>
      <c r="I239" s="156"/>
      <c r="J239" s="156"/>
      <c r="K239" s="156"/>
      <c r="L239" s="156"/>
      <c r="M239" s="156"/>
      <c r="N239" s="156"/>
      <c r="O239" s="156"/>
      <c r="P239" s="156"/>
      <c r="Q239" s="156"/>
      <c r="R239" s="156"/>
      <c r="S239" s="431"/>
      <c r="T239" s="156"/>
      <c r="U239" s="431"/>
      <c r="V239" s="156"/>
      <c r="W239" s="431"/>
      <c r="X239" s="156"/>
      <c r="Y239" s="156"/>
      <c r="Z239" s="156"/>
    </row>
    <row r="240" ht="15.75" customHeight="1">
      <c r="A240" s="156"/>
      <c r="B240" s="156"/>
      <c r="C240" s="156"/>
      <c r="D240" s="156"/>
      <c r="E240" s="156"/>
      <c r="F240" s="156"/>
      <c r="G240" s="156"/>
      <c r="H240" s="156"/>
      <c r="I240" s="156"/>
      <c r="J240" s="156"/>
      <c r="K240" s="156"/>
      <c r="L240" s="156"/>
      <c r="M240" s="156"/>
      <c r="N240" s="156"/>
      <c r="O240" s="156"/>
      <c r="P240" s="156"/>
      <c r="Q240" s="156"/>
      <c r="R240" s="156"/>
      <c r="S240" s="431"/>
      <c r="T240" s="156"/>
      <c r="U240" s="431"/>
      <c r="V240" s="156"/>
      <c r="W240" s="431"/>
      <c r="X240" s="156"/>
      <c r="Y240" s="156"/>
      <c r="Z240" s="156"/>
    </row>
    <row r="241" ht="15.75" customHeight="1">
      <c r="A241" s="156"/>
      <c r="B241" s="156"/>
      <c r="C241" s="156"/>
      <c r="D241" s="156"/>
      <c r="E241" s="156"/>
      <c r="F241" s="156"/>
      <c r="G241" s="156"/>
      <c r="H241" s="156"/>
      <c r="I241" s="156"/>
      <c r="J241" s="156"/>
      <c r="K241" s="156"/>
      <c r="L241" s="156"/>
      <c r="M241" s="156"/>
      <c r="N241" s="156"/>
      <c r="O241" s="156"/>
      <c r="P241" s="156"/>
      <c r="Q241" s="156"/>
      <c r="R241" s="156"/>
      <c r="S241" s="431"/>
      <c r="T241" s="156"/>
      <c r="U241" s="431"/>
      <c r="V241" s="156"/>
      <c r="W241" s="431"/>
      <c r="X241" s="156"/>
      <c r="Y241" s="156"/>
      <c r="Z241" s="156"/>
    </row>
    <row r="242" ht="15.75" customHeight="1">
      <c r="A242" s="156"/>
      <c r="B242" s="156"/>
      <c r="C242" s="156"/>
      <c r="D242" s="156"/>
      <c r="E242" s="156"/>
      <c r="F242" s="156"/>
      <c r="G242" s="156"/>
      <c r="H242" s="156"/>
      <c r="I242" s="156"/>
      <c r="J242" s="156"/>
      <c r="K242" s="156"/>
      <c r="L242" s="156"/>
      <c r="M242" s="156"/>
      <c r="N242" s="156"/>
      <c r="O242" s="156"/>
      <c r="P242" s="156"/>
      <c r="Q242" s="156"/>
      <c r="R242" s="156"/>
      <c r="S242" s="431"/>
      <c r="T242" s="156"/>
      <c r="U242" s="431"/>
      <c r="V242" s="156"/>
      <c r="W242" s="431"/>
      <c r="X242" s="156"/>
      <c r="Y242" s="156"/>
      <c r="Z242" s="156"/>
    </row>
    <row r="243" ht="15.75" customHeight="1">
      <c r="A243" s="156"/>
      <c r="B243" s="156"/>
      <c r="C243" s="156"/>
      <c r="D243" s="156"/>
      <c r="E243" s="156"/>
      <c r="F243" s="156"/>
      <c r="G243" s="156"/>
      <c r="H243" s="156"/>
      <c r="I243" s="156"/>
      <c r="J243" s="156"/>
      <c r="K243" s="156"/>
      <c r="L243" s="156"/>
      <c r="M243" s="156"/>
      <c r="N243" s="156"/>
      <c r="O243" s="156"/>
      <c r="P243" s="156"/>
      <c r="Q243" s="156"/>
      <c r="R243" s="156"/>
      <c r="S243" s="431"/>
      <c r="T243" s="156"/>
      <c r="U243" s="431"/>
      <c r="V243" s="156"/>
      <c r="W243" s="431"/>
      <c r="X243" s="156"/>
      <c r="Y243" s="156"/>
      <c r="Z243" s="156"/>
    </row>
    <row r="244" ht="15.75" customHeight="1">
      <c r="A244" s="156"/>
      <c r="B244" s="156"/>
      <c r="C244" s="156"/>
      <c r="D244" s="156"/>
      <c r="E244" s="156"/>
      <c r="F244" s="156"/>
      <c r="G244" s="156"/>
      <c r="H244" s="156"/>
      <c r="I244" s="156"/>
      <c r="J244" s="156"/>
      <c r="K244" s="156"/>
      <c r="L244" s="156"/>
      <c r="M244" s="156"/>
      <c r="N244" s="156"/>
      <c r="O244" s="156"/>
      <c r="P244" s="156"/>
      <c r="Q244" s="156"/>
      <c r="R244" s="156"/>
      <c r="S244" s="431"/>
      <c r="T244" s="156"/>
      <c r="U244" s="431"/>
      <c r="V244" s="156"/>
      <c r="W244" s="431"/>
      <c r="X244" s="156"/>
      <c r="Y244" s="156"/>
      <c r="Z244" s="156"/>
    </row>
    <row r="245" ht="15.75" customHeight="1">
      <c r="A245" s="156"/>
      <c r="B245" s="156"/>
      <c r="C245" s="156"/>
      <c r="D245" s="156"/>
      <c r="E245" s="156"/>
      <c r="F245" s="156"/>
      <c r="G245" s="156"/>
      <c r="H245" s="156"/>
      <c r="I245" s="156"/>
      <c r="J245" s="156"/>
      <c r="K245" s="156"/>
      <c r="L245" s="156"/>
      <c r="M245" s="156"/>
      <c r="N245" s="156"/>
      <c r="O245" s="156"/>
      <c r="P245" s="156"/>
      <c r="Q245" s="156"/>
      <c r="R245" s="156"/>
      <c r="S245" s="431"/>
      <c r="T245" s="156"/>
      <c r="U245" s="431"/>
      <c r="V245" s="156"/>
      <c r="W245" s="431"/>
      <c r="X245" s="156"/>
      <c r="Y245" s="156"/>
      <c r="Z245" s="156"/>
    </row>
    <row r="246" ht="15.75" customHeight="1">
      <c r="A246" s="156"/>
      <c r="B246" s="156"/>
      <c r="C246" s="156"/>
      <c r="D246" s="156"/>
      <c r="E246" s="156"/>
      <c r="F246" s="156"/>
      <c r="G246" s="156"/>
      <c r="H246" s="156"/>
      <c r="I246" s="156"/>
      <c r="J246" s="156"/>
      <c r="K246" s="156"/>
      <c r="L246" s="156"/>
      <c r="M246" s="156"/>
      <c r="N246" s="156"/>
      <c r="O246" s="156"/>
      <c r="P246" s="156"/>
      <c r="Q246" s="156"/>
      <c r="R246" s="156"/>
      <c r="S246" s="431"/>
      <c r="T246" s="156"/>
      <c r="U246" s="431"/>
      <c r="V246" s="156"/>
      <c r="W246" s="431"/>
      <c r="X246" s="156"/>
      <c r="Y246" s="156"/>
      <c r="Z246" s="156"/>
    </row>
    <row r="247" ht="15.75" customHeight="1">
      <c r="A247" s="156"/>
      <c r="B247" s="156"/>
      <c r="C247" s="156"/>
      <c r="D247" s="156"/>
      <c r="E247" s="156"/>
      <c r="F247" s="156"/>
      <c r="G247" s="156"/>
      <c r="H247" s="156"/>
      <c r="I247" s="156"/>
      <c r="J247" s="156"/>
      <c r="K247" s="156"/>
      <c r="L247" s="156"/>
      <c r="M247" s="156"/>
      <c r="N247" s="156"/>
      <c r="O247" s="156"/>
      <c r="P247" s="156"/>
      <c r="Q247" s="156"/>
      <c r="R247" s="156"/>
      <c r="S247" s="431"/>
      <c r="T247" s="156"/>
      <c r="U247" s="431"/>
      <c r="V247" s="156"/>
      <c r="W247" s="431"/>
      <c r="X247" s="156"/>
      <c r="Y247" s="156"/>
      <c r="Z247" s="156"/>
    </row>
    <row r="248" ht="15.75" customHeight="1">
      <c r="A248" s="156"/>
      <c r="B248" s="156"/>
      <c r="C248" s="156"/>
      <c r="D248" s="156"/>
      <c r="E248" s="156"/>
      <c r="F248" s="156"/>
      <c r="G248" s="156"/>
      <c r="H248" s="156"/>
      <c r="I248" s="156"/>
      <c r="J248" s="156"/>
      <c r="K248" s="156"/>
      <c r="L248" s="156"/>
      <c r="M248" s="156"/>
      <c r="N248" s="156"/>
      <c r="O248" s="156"/>
      <c r="P248" s="156"/>
      <c r="Q248" s="156"/>
      <c r="R248" s="156"/>
      <c r="S248" s="431"/>
      <c r="T248" s="156"/>
      <c r="U248" s="431"/>
      <c r="V248" s="156"/>
      <c r="W248" s="431"/>
      <c r="X248" s="156"/>
      <c r="Y248" s="156"/>
      <c r="Z248" s="156"/>
    </row>
    <row r="249" ht="15.75" customHeight="1">
      <c r="A249" s="156"/>
      <c r="B249" s="156"/>
      <c r="C249" s="156"/>
      <c r="D249" s="156"/>
      <c r="E249" s="156"/>
      <c r="F249" s="156"/>
      <c r="G249" s="156"/>
      <c r="H249" s="156"/>
      <c r="I249" s="156"/>
      <c r="J249" s="156"/>
      <c r="K249" s="156"/>
      <c r="L249" s="156"/>
      <c r="M249" s="156"/>
      <c r="N249" s="156"/>
      <c r="O249" s="156"/>
      <c r="P249" s="156"/>
      <c r="Q249" s="156"/>
      <c r="R249" s="156"/>
      <c r="S249" s="431"/>
      <c r="T249" s="156"/>
      <c r="U249" s="431"/>
      <c r="V249" s="156"/>
      <c r="W249" s="431"/>
      <c r="X249" s="156"/>
      <c r="Y249" s="156"/>
      <c r="Z249" s="156"/>
    </row>
    <row r="250" ht="15.75" customHeight="1">
      <c r="A250" s="156"/>
      <c r="B250" s="156"/>
      <c r="C250" s="156"/>
      <c r="D250" s="156"/>
      <c r="E250" s="156"/>
      <c r="F250" s="156"/>
      <c r="G250" s="156"/>
      <c r="H250" s="156"/>
      <c r="I250" s="156"/>
      <c r="J250" s="156"/>
      <c r="K250" s="156"/>
      <c r="L250" s="156"/>
      <c r="M250" s="156"/>
      <c r="N250" s="156"/>
      <c r="O250" s="156"/>
      <c r="P250" s="156"/>
      <c r="Q250" s="156"/>
      <c r="R250" s="156"/>
      <c r="S250" s="431"/>
      <c r="T250" s="156"/>
      <c r="U250" s="431"/>
      <c r="V250" s="156"/>
      <c r="W250" s="431"/>
      <c r="X250" s="156"/>
      <c r="Y250" s="156"/>
      <c r="Z250" s="156"/>
    </row>
    <row r="251" ht="15.75" customHeight="1">
      <c r="A251" s="156"/>
      <c r="B251" s="156"/>
      <c r="C251" s="156"/>
      <c r="D251" s="156"/>
      <c r="E251" s="156"/>
      <c r="F251" s="156"/>
      <c r="G251" s="156"/>
      <c r="H251" s="156"/>
      <c r="I251" s="156"/>
      <c r="J251" s="156"/>
      <c r="K251" s="156"/>
      <c r="L251" s="156"/>
      <c r="M251" s="156"/>
      <c r="N251" s="156"/>
      <c r="O251" s="156"/>
      <c r="P251" s="156"/>
      <c r="Q251" s="156"/>
      <c r="R251" s="156"/>
      <c r="S251" s="431"/>
      <c r="T251" s="156"/>
      <c r="U251" s="431"/>
      <c r="V251" s="156"/>
      <c r="W251" s="431"/>
      <c r="X251" s="156"/>
      <c r="Y251" s="156"/>
      <c r="Z251" s="156"/>
    </row>
    <row r="252" ht="15.75" customHeight="1">
      <c r="A252" s="156"/>
      <c r="B252" s="156"/>
      <c r="C252" s="156"/>
      <c r="D252" s="156"/>
      <c r="E252" s="156"/>
      <c r="F252" s="156"/>
      <c r="G252" s="156"/>
      <c r="H252" s="156"/>
      <c r="I252" s="156"/>
      <c r="J252" s="156"/>
      <c r="K252" s="156"/>
      <c r="L252" s="156"/>
      <c r="M252" s="156"/>
      <c r="N252" s="156"/>
      <c r="O252" s="156"/>
      <c r="P252" s="156"/>
      <c r="Q252" s="156"/>
      <c r="R252" s="156"/>
      <c r="S252" s="431"/>
      <c r="T252" s="156"/>
      <c r="U252" s="431"/>
      <c r="V252" s="156"/>
      <c r="W252" s="431"/>
      <c r="X252" s="156"/>
      <c r="Y252" s="156"/>
      <c r="Z252" s="156"/>
    </row>
    <row r="253" ht="15.75" customHeight="1">
      <c r="A253" s="156"/>
      <c r="B253" s="156"/>
      <c r="C253" s="156"/>
      <c r="D253" s="156"/>
      <c r="E253" s="156"/>
      <c r="F253" s="156"/>
      <c r="G253" s="156"/>
      <c r="H253" s="156"/>
      <c r="I253" s="156"/>
      <c r="J253" s="156"/>
      <c r="K253" s="156"/>
      <c r="L253" s="156"/>
      <c r="M253" s="156"/>
      <c r="N253" s="156"/>
      <c r="O253" s="156"/>
      <c r="P253" s="156"/>
      <c r="Q253" s="156"/>
      <c r="R253" s="156"/>
      <c r="S253" s="431"/>
      <c r="T253" s="156"/>
      <c r="U253" s="431"/>
      <c r="V253" s="156"/>
      <c r="W253" s="431"/>
      <c r="X253" s="156"/>
      <c r="Y253" s="156"/>
      <c r="Z253" s="156"/>
    </row>
    <row r="254" ht="15.75" customHeight="1">
      <c r="A254" s="156"/>
      <c r="B254" s="156"/>
      <c r="C254" s="156"/>
      <c r="D254" s="156"/>
      <c r="E254" s="156"/>
      <c r="F254" s="156"/>
      <c r="G254" s="156"/>
      <c r="H254" s="156"/>
      <c r="I254" s="156"/>
      <c r="J254" s="156"/>
      <c r="K254" s="156"/>
      <c r="L254" s="156"/>
      <c r="M254" s="156"/>
      <c r="N254" s="156"/>
      <c r="O254" s="156"/>
      <c r="P254" s="156"/>
      <c r="Q254" s="156"/>
      <c r="R254" s="156"/>
      <c r="S254" s="431"/>
      <c r="T254" s="156"/>
      <c r="U254" s="431"/>
      <c r="V254" s="156"/>
      <c r="W254" s="431"/>
      <c r="X254" s="156"/>
      <c r="Y254" s="156"/>
      <c r="Z254" s="156"/>
    </row>
    <row r="255" ht="15.75" customHeight="1">
      <c r="A255" s="156"/>
      <c r="B255" s="156"/>
      <c r="C255" s="156"/>
      <c r="D255" s="156"/>
      <c r="E255" s="156"/>
      <c r="F255" s="156"/>
      <c r="G255" s="156"/>
      <c r="H255" s="156"/>
      <c r="I255" s="156"/>
      <c r="J255" s="156"/>
      <c r="K255" s="156"/>
      <c r="L255" s="156"/>
      <c r="M255" s="156"/>
      <c r="N255" s="156"/>
      <c r="O255" s="156"/>
      <c r="P255" s="156"/>
      <c r="Q255" s="156"/>
      <c r="R255" s="156"/>
      <c r="S255" s="431"/>
      <c r="T255" s="156"/>
      <c r="U255" s="431"/>
      <c r="V255" s="156"/>
      <c r="W255" s="431"/>
      <c r="X255" s="156"/>
      <c r="Y255" s="156"/>
      <c r="Z255" s="156"/>
    </row>
    <row r="256" ht="15.75" customHeight="1">
      <c r="A256" s="156"/>
      <c r="B256" s="156"/>
      <c r="C256" s="156"/>
      <c r="D256" s="156"/>
      <c r="E256" s="156"/>
      <c r="F256" s="156"/>
      <c r="G256" s="156"/>
      <c r="H256" s="156"/>
      <c r="I256" s="156"/>
      <c r="J256" s="156"/>
      <c r="K256" s="156"/>
      <c r="L256" s="156"/>
      <c r="M256" s="156"/>
      <c r="N256" s="156"/>
      <c r="O256" s="156"/>
      <c r="P256" s="156"/>
      <c r="Q256" s="156"/>
      <c r="R256" s="156"/>
      <c r="S256" s="431"/>
      <c r="T256" s="156"/>
      <c r="U256" s="431"/>
      <c r="V256" s="156"/>
      <c r="W256" s="431"/>
      <c r="X256" s="156"/>
      <c r="Y256" s="156"/>
      <c r="Z256" s="156"/>
    </row>
    <row r="257" ht="15.75" customHeight="1">
      <c r="A257" s="156"/>
      <c r="B257" s="156"/>
      <c r="C257" s="156"/>
      <c r="D257" s="156"/>
      <c r="E257" s="156"/>
      <c r="F257" s="156"/>
      <c r="G257" s="156"/>
      <c r="H257" s="156"/>
      <c r="I257" s="156"/>
      <c r="J257" s="156"/>
      <c r="K257" s="156"/>
      <c r="L257" s="156"/>
      <c r="M257" s="156"/>
      <c r="N257" s="156"/>
      <c r="O257" s="156"/>
      <c r="P257" s="156"/>
      <c r="Q257" s="156"/>
      <c r="R257" s="156"/>
      <c r="S257" s="431"/>
      <c r="T257" s="156"/>
      <c r="U257" s="431"/>
      <c r="V257" s="156"/>
      <c r="W257" s="431"/>
      <c r="X257" s="156"/>
      <c r="Y257" s="156"/>
      <c r="Z257" s="156"/>
    </row>
    <row r="258" ht="15.75" customHeight="1">
      <c r="A258" s="156"/>
      <c r="B258" s="156"/>
      <c r="C258" s="156"/>
      <c r="D258" s="156"/>
      <c r="E258" s="156"/>
      <c r="F258" s="156"/>
      <c r="G258" s="156"/>
      <c r="H258" s="156"/>
      <c r="I258" s="156"/>
      <c r="J258" s="156"/>
      <c r="K258" s="156"/>
      <c r="L258" s="156"/>
      <c r="M258" s="156"/>
      <c r="N258" s="156"/>
      <c r="O258" s="156"/>
      <c r="P258" s="156"/>
      <c r="Q258" s="156"/>
      <c r="R258" s="156"/>
      <c r="S258" s="431"/>
      <c r="T258" s="156"/>
      <c r="U258" s="431"/>
      <c r="V258" s="156"/>
      <c r="W258" s="431"/>
      <c r="X258" s="156"/>
      <c r="Y258" s="156"/>
      <c r="Z258" s="156"/>
    </row>
    <row r="259" ht="15.75" customHeight="1">
      <c r="A259" s="156"/>
      <c r="B259" s="156"/>
      <c r="C259" s="156"/>
      <c r="D259" s="156"/>
      <c r="E259" s="156"/>
      <c r="F259" s="156"/>
      <c r="G259" s="156"/>
      <c r="H259" s="156"/>
      <c r="I259" s="156"/>
      <c r="J259" s="156"/>
      <c r="K259" s="156"/>
      <c r="L259" s="156"/>
      <c r="M259" s="156"/>
      <c r="N259" s="156"/>
      <c r="O259" s="156"/>
      <c r="P259" s="156"/>
      <c r="Q259" s="156"/>
      <c r="R259" s="156"/>
      <c r="S259" s="431"/>
      <c r="T259" s="156"/>
      <c r="U259" s="431"/>
      <c r="V259" s="156"/>
      <c r="W259" s="431"/>
      <c r="X259" s="156"/>
      <c r="Y259" s="156"/>
      <c r="Z259" s="156"/>
    </row>
    <row r="260" ht="15.75" customHeight="1">
      <c r="A260" s="156"/>
      <c r="B260" s="156"/>
      <c r="C260" s="156"/>
      <c r="D260" s="156"/>
      <c r="E260" s="156"/>
      <c r="F260" s="156"/>
      <c r="G260" s="156"/>
      <c r="H260" s="156"/>
      <c r="I260" s="156"/>
      <c r="J260" s="156"/>
      <c r="K260" s="156"/>
      <c r="L260" s="156"/>
      <c r="M260" s="156"/>
      <c r="N260" s="156"/>
      <c r="O260" s="156"/>
      <c r="P260" s="156"/>
      <c r="Q260" s="156"/>
      <c r="R260" s="156"/>
      <c r="S260" s="431"/>
      <c r="T260" s="156"/>
      <c r="U260" s="431"/>
      <c r="V260" s="156"/>
      <c r="W260" s="431"/>
      <c r="X260" s="156"/>
      <c r="Y260" s="156"/>
      <c r="Z260" s="156"/>
    </row>
    <row r="261" ht="15.75" customHeight="1">
      <c r="A261" s="156"/>
      <c r="B261" s="156"/>
      <c r="C261" s="156"/>
      <c r="D261" s="156"/>
      <c r="E261" s="156"/>
      <c r="F261" s="156"/>
      <c r="G261" s="156"/>
      <c r="H261" s="156"/>
      <c r="I261" s="156"/>
      <c r="J261" s="156"/>
      <c r="K261" s="156"/>
      <c r="L261" s="156"/>
      <c r="M261" s="156"/>
      <c r="N261" s="156"/>
      <c r="O261" s="156"/>
      <c r="P261" s="156"/>
      <c r="Q261" s="156"/>
      <c r="R261" s="156"/>
      <c r="S261" s="431"/>
      <c r="T261" s="156"/>
      <c r="U261" s="431"/>
      <c r="V261" s="156"/>
      <c r="W261" s="431"/>
      <c r="X261" s="156"/>
      <c r="Y261" s="156"/>
      <c r="Z261" s="156"/>
    </row>
    <row r="262" ht="15.75" customHeight="1">
      <c r="A262" s="156"/>
      <c r="B262" s="156"/>
      <c r="C262" s="156"/>
      <c r="D262" s="156"/>
      <c r="E262" s="156"/>
      <c r="F262" s="156"/>
      <c r="G262" s="156"/>
      <c r="H262" s="156"/>
      <c r="I262" s="156"/>
      <c r="J262" s="156"/>
      <c r="K262" s="156"/>
      <c r="L262" s="156"/>
      <c r="M262" s="156"/>
      <c r="N262" s="156"/>
      <c r="O262" s="156"/>
      <c r="P262" s="156"/>
      <c r="Q262" s="156"/>
      <c r="R262" s="156"/>
      <c r="S262" s="431"/>
      <c r="T262" s="156"/>
      <c r="U262" s="431"/>
      <c r="V262" s="156"/>
      <c r="W262" s="431"/>
      <c r="X262" s="156"/>
      <c r="Y262" s="156"/>
      <c r="Z262" s="156"/>
    </row>
    <row r="263" ht="15.75" customHeight="1">
      <c r="A263" s="156"/>
      <c r="B263" s="156"/>
      <c r="C263" s="156"/>
      <c r="D263" s="156"/>
      <c r="E263" s="156"/>
      <c r="F263" s="156"/>
      <c r="G263" s="156"/>
      <c r="H263" s="156"/>
      <c r="I263" s="156"/>
      <c r="J263" s="156"/>
      <c r="K263" s="156"/>
      <c r="L263" s="156"/>
      <c r="M263" s="156"/>
      <c r="N263" s="156"/>
      <c r="O263" s="156"/>
      <c r="P263" s="156"/>
      <c r="Q263" s="156"/>
      <c r="R263" s="156"/>
      <c r="S263" s="431"/>
      <c r="T263" s="156"/>
      <c r="U263" s="431"/>
      <c r="V263" s="156"/>
      <c r="W263" s="431"/>
      <c r="X263" s="156"/>
      <c r="Y263" s="156"/>
      <c r="Z263" s="156"/>
    </row>
    <row r="264" ht="15.75" customHeight="1">
      <c r="A264" s="156"/>
      <c r="B264" s="156"/>
      <c r="C264" s="156"/>
      <c r="D264" s="156"/>
      <c r="E264" s="156"/>
      <c r="F264" s="156"/>
      <c r="G264" s="156"/>
      <c r="H264" s="156"/>
      <c r="I264" s="156"/>
      <c r="J264" s="156"/>
      <c r="K264" s="156"/>
      <c r="L264" s="156"/>
      <c r="M264" s="156"/>
      <c r="N264" s="156"/>
      <c r="O264" s="156"/>
      <c r="P264" s="156"/>
      <c r="Q264" s="156"/>
      <c r="R264" s="156"/>
      <c r="S264" s="431"/>
      <c r="T264" s="156"/>
      <c r="U264" s="431"/>
      <c r="V264" s="156"/>
      <c r="W264" s="431"/>
      <c r="X264" s="156"/>
      <c r="Y264" s="156"/>
      <c r="Z264" s="156"/>
    </row>
    <row r="265" ht="15.75" customHeight="1">
      <c r="A265" s="156"/>
      <c r="B265" s="156"/>
      <c r="C265" s="156"/>
      <c r="D265" s="156"/>
      <c r="E265" s="156"/>
      <c r="F265" s="156"/>
      <c r="G265" s="156"/>
      <c r="H265" s="156"/>
      <c r="I265" s="156"/>
      <c r="J265" s="156"/>
      <c r="K265" s="156"/>
      <c r="L265" s="156"/>
      <c r="M265" s="156"/>
      <c r="N265" s="156"/>
      <c r="O265" s="156"/>
      <c r="P265" s="156"/>
      <c r="Q265" s="156"/>
      <c r="R265" s="156"/>
      <c r="S265" s="431"/>
      <c r="T265" s="156"/>
      <c r="U265" s="431"/>
      <c r="V265" s="156"/>
      <c r="W265" s="431"/>
      <c r="X265" s="156"/>
      <c r="Y265" s="156"/>
      <c r="Z265" s="156"/>
    </row>
    <row r="266" ht="15.75" customHeight="1">
      <c r="A266" s="156"/>
      <c r="B266" s="156"/>
      <c r="C266" s="156"/>
      <c r="D266" s="156"/>
      <c r="E266" s="156"/>
      <c r="F266" s="156"/>
      <c r="G266" s="156"/>
      <c r="H266" s="156"/>
      <c r="I266" s="156"/>
      <c r="J266" s="156"/>
      <c r="K266" s="156"/>
      <c r="L266" s="156"/>
      <c r="M266" s="156"/>
      <c r="N266" s="156"/>
      <c r="O266" s="156"/>
      <c r="P266" s="156"/>
      <c r="Q266" s="156"/>
      <c r="R266" s="156"/>
      <c r="S266" s="431"/>
      <c r="T266" s="156"/>
      <c r="U266" s="431"/>
      <c r="V266" s="156"/>
      <c r="W266" s="431"/>
      <c r="X266" s="156"/>
      <c r="Y266" s="156"/>
      <c r="Z266" s="156"/>
    </row>
    <row r="267" ht="15.75" customHeight="1">
      <c r="A267" s="156"/>
      <c r="B267" s="156"/>
      <c r="C267" s="156"/>
      <c r="D267" s="156"/>
      <c r="E267" s="156"/>
      <c r="F267" s="156"/>
      <c r="G267" s="156"/>
      <c r="H267" s="156"/>
      <c r="I267" s="156"/>
      <c r="J267" s="156"/>
      <c r="K267" s="156"/>
      <c r="L267" s="156"/>
      <c r="M267" s="156"/>
      <c r="N267" s="156"/>
      <c r="O267" s="156"/>
      <c r="P267" s="156"/>
      <c r="Q267" s="156"/>
      <c r="R267" s="156"/>
      <c r="S267" s="431"/>
      <c r="T267" s="156"/>
      <c r="U267" s="431"/>
      <c r="V267" s="156"/>
      <c r="W267" s="431"/>
      <c r="X267" s="156"/>
      <c r="Y267" s="156"/>
      <c r="Z267" s="156"/>
    </row>
    <row r="268" ht="15.75" customHeight="1">
      <c r="A268" s="156"/>
      <c r="B268" s="156"/>
      <c r="C268" s="156"/>
      <c r="D268" s="156"/>
      <c r="E268" s="156"/>
      <c r="F268" s="156"/>
      <c r="G268" s="156"/>
      <c r="H268" s="156"/>
      <c r="I268" s="156"/>
      <c r="J268" s="156"/>
      <c r="K268" s="156"/>
      <c r="L268" s="156"/>
      <c r="M268" s="156"/>
      <c r="N268" s="156"/>
      <c r="O268" s="156"/>
      <c r="P268" s="156"/>
      <c r="Q268" s="156"/>
      <c r="R268" s="156"/>
      <c r="S268" s="431"/>
      <c r="T268" s="156"/>
      <c r="U268" s="431"/>
      <c r="V268" s="156"/>
      <c r="W268" s="431"/>
      <c r="X268" s="156"/>
      <c r="Y268" s="156"/>
      <c r="Z268" s="156"/>
    </row>
    <row r="269" ht="15.75" customHeight="1">
      <c r="A269" s="156"/>
      <c r="B269" s="156"/>
      <c r="C269" s="156"/>
      <c r="D269" s="156"/>
      <c r="E269" s="156"/>
      <c r="F269" s="156"/>
      <c r="G269" s="156"/>
      <c r="H269" s="156"/>
      <c r="I269" s="156"/>
      <c r="J269" s="156"/>
      <c r="K269" s="156"/>
      <c r="L269" s="156"/>
      <c r="M269" s="156"/>
      <c r="N269" s="156"/>
      <c r="O269" s="156"/>
      <c r="P269" s="156"/>
      <c r="Q269" s="156"/>
      <c r="R269" s="156"/>
      <c r="S269" s="431"/>
      <c r="T269" s="156"/>
      <c r="U269" s="431"/>
      <c r="V269" s="156"/>
      <c r="W269" s="431"/>
      <c r="X269" s="156"/>
      <c r="Y269" s="156"/>
      <c r="Z269" s="156"/>
    </row>
    <row r="270" ht="15.75" customHeight="1">
      <c r="A270" s="156"/>
      <c r="B270" s="156"/>
      <c r="C270" s="156"/>
      <c r="D270" s="156"/>
      <c r="E270" s="156"/>
      <c r="F270" s="156"/>
      <c r="G270" s="156"/>
      <c r="H270" s="156"/>
      <c r="I270" s="156"/>
      <c r="J270" s="156"/>
      <c r="K270" s="156"/>
      <c r="L270" s="156"/>
      <c r="M270" s="156"/>
      <c r="N270" s="156"/>
      <c r="O270" s="156"/>
      <c r="P270" s="156"/>
      <c r="Q270" s="156"/>
      <c r="R270" s="156"/>
      <c r="S270" s="431"/>
      <c r="T270" s="156"/>
      <c r="U270" s="431"/>
      <c r="V270" s="156"/>
      <c r="W270" s="431"/>
      <c r="X270" s="156"/>
      <c r="Y270" s="156"/>
      <c r="Z270" s="156"/>
    </row>
    <row r="271" ht="15.75" customHeight="1">
      <c r="A271" s="156"/>
      <c r="B271" s="156"/>
      <c r="C271" s="156"/>
      <c r="D271" s="156"/>
      <c r="E271" s="156"/>
      <c r="F271" s="156"/>
      <c r="G271" s="156"/>
      <c r="H271" s="156"/>
      <c r="I271" s="156"/>
      <c r="J271" s="156"/>
      <c r="K271" s="156"/>
      <c r="L271" s="156"/>
      <c r="M271" s="156"/>
      <c r="N271" s="156"/>
      <c r="O271" s="156"/>
      <c r="P271" s="156"/>
      <c r="Q271" s="156"/>
      <c r="R271" s="156"/>
      <c r="S271" s="431"/>
      <c r="T271" s="156"/>
      <c r="U271" s="431"/>
      <c r="V271" s="156"/>
      <c r="W271" s="431"/>
      <c r="X271" s="156"/>
      <c r="Y271" s="156"/>
      <c r="Z271" s="156"/>
    </row>
    <row r="272" ht="15.75" customHeight="1">
      <c r="A272" s="156"/>
      <c r="B272" s="156"/>
      <c r="C272" s="156"/>
      <c r="D272" s="156"/>
      <c r="E272" s="156"/>
      <c r="F272" s="156"/>
      <c r="G272" s="156"/>
      <c r="H272" s="156"/>
      <c r="I272" s="156"/>
      <c r="J272" s="156"/>
      <c r="K272" s="156"/>
      <c r="L272" s="156"/>
      <c r="M272" s="156"/>
      <c r="N272" s="156"/>
      <c r="O272" s="156"/>
      <c r="P272" s="156"/>
      <c r="Q272" s="156"/>
      <c r="R272" s="156"/>
      <c r="S272" s="431"/>
      <c r="T272" s="156"/>
      <c r="U272" s="431"/>
      <c r="V272" s="156"/>
      <c r="W272" s="431"/>
      <c r="X272" s="156"/>
      <c r="Y272" s="156"/>
      <c r="Z272" s="156"/>
    </row>
    <row r="273" ht="15.75" customHeight="1">
      <c r="A273" s="156"/>
      <c r="B273" s="156"/>
      <c r="C273" s="156"/>
      <c r="D273" s="156"/>
      <c r="E273" s="156"/>
      <c r="F273" s="156"/>
      <c r="G273" s="156"/>
      <c r="H273" s="156"/>
      <c r="I273" s="156"/>
      <c r="J273" s="156"/>
      <c r="K273" s="156"/>
      <c r="L273" s="156"/>
      <c r="M273" s="156"/>
      <c r="N273" s="156"/>
      <c r="O273" s="156"/>
      <c r="P273" s="156"/>
      <c r="Q273" s="156"/>
      <c r="R273" s="156"/>
      <c r="S273" s="431"/>
      <c r="T273" s="156"/>
      <c r="U273" s="431"/>
      <c r="V273" s="156"/>
      <c r="W273" s="431"/>
      <c r="X273" s="156"/>
      <c r="Y273" s="156"/>
      <c r="Z273" s="156"/>
    </row>
    <row r="274" ht="15.75" customHeight="1">
      <c r="A274" s="156"/>
      <c r="B274" s="156"/>
      <c r="C274" s="156"/>
      <c r="D274" s="156"/>
      <c r="E274" s="156"/>
      <c r="F274" s="156"/>
      <c r="G274" s="156"/>
      <c r="H274" s="156"/>
      <c r="I274" s="156"/>
      <c r="J274" s="156"/>
      <c r="K274" s="156"/>
      <c r="L274" s="156"/>
      <c r="M274" s="156"/>
      <c r="N274" s="156"/>
      <c r="O274" s="156"/>
      <c r="P274" s="156"/>
      <c r="Q274" s="156"/>
      <c r="R274" s="156"/>
      <c r="S274" s="431"/>
      <c r="T274" s="156"/>
      <c r="U274" s="431"/>
      <c r="V274" s="156"/>
      <c r="W274" s="431"/>
      <c r="X274" s="156"/>
      <c r="Y274" s="156"/>
      <c r="Z274" s="156"/>
    </row>
    <row r="275" ht="15.75" customHeight="1">
      <c r="A275" s="156"/>
      <c r="B275" s="156"/>
      <c r="C275" s="156"/>
      <c r="D275" s="156"/>
      <c r="E275" s="156"/>
      <c r="F275" s="156"/>
      <c r="G275" s="156"/>
      <c r="H275" s="156"/>
      <c r="I275" s="156"/>
      <c r="J275" s="156"/>
      <c r="K275" s="156"/>
      <c r="L275" s="156"/>
      <c r="M275" s="156"/>
      <c r="N275" s="156"/>
      <c r="O275" s="156"/>
      <c r="P275" s="156"/>
      <c r="Q275" s="156"/>
      <c r="R275" s="156"/>
      <c r="S275" s="431"/>
      <c r="T275" s="156"/>
      <c r="U275" s="431"/>
      <c r="V275" s="156"/>
      <c r="W275" s="431"/>
      <c r="X275" s="156"/>
      <c r="Y275" s="156"/>
      <c r="Z275" s="156"/>
    </row>
    <row r="276" ht="15.75" customHeight="1">
      <c r="A276" s="156"/>
      <c r="B276" s="156"/>
      <c r="C276" s="156"/>
      <c r="D276" s="156"/>
      <c r="E276" s="156"/>
      <c r="F276" s="156"/>
      <c r="G276" s="156"/>
      <c r="H276" s="156"/>
      <c r="I276" s="156"/>
      <c r="J276" s="156"/>
      <c r="K276" s="156"/>
      <c r="L276" s="156"/>
      <c r="M276" s="156"/>
      <c r="N276" s="156"/>
      <c r="O276" s="156"/>
      <c r="P276" s="156"/>
      <c r="Q276" s="156"/>
      <c r="R276" s="156"/>
      <c r="S276" s="431"/>
      <c r="T276" s="156"/>
      <c r="U276" s="431"/>
      <c r="V276" s="156"/>
      <c r="W276" s="431"/>
      <c r="X276" s="156"/>
      <c r="Y276" s="156"/>
      <c r="Z276" s="156"/>
    </row>
    <row r="277" ht="15.75" customHeight="1">
      <c r="A277" s="156"/>
      <c r="B277" s="156"/>
      <c r="C277" s="156"/>
      <c r="D277" s="156"/>
      <c r="E277" s="156"/>
      <c r="F277" s="156"/>
      <c r="G277" s="156"/>
      <c r="H277" s="156"/>
      <c r="I277" s="156"/>
      <c r="J277" s="156"/>
      <c r="K277" s="156"/>
      <c r="L277" s="156"/>
      <c r="M277" s="156"/>
      <c r="N277" s="156"/>
      <c r="O277" s="156"/>
      <c r="P277" s="156"/>
      <c r="Q277" s="156"/>
      <c r="R277" s="156"/>
      <c r="S277" s="431"/>
      <c r="T277" s="156"/>
      <c r="U277" s="431"/>
      <c r="V277" s="156"/>
      <c r="W277" s="431"/>
      <c r="X277" s="156"/>
      <c r="Y277" s="156"/>
      <c r="Z277" s="156"/>
    </row>
    <row r="278" ht="15.75" customHeight="1">
      <c r="A278" s="156"/>
      <c r="B278" s="156"/>
      <c r="C278" s="156"/>
      <c r="D278" s="156"/>
      <c r="E278" s="156"/>
      <c r="F278" s="156"/>
      <c r="G278" s="156"/>
      <c r="H278" s="156"/>
      <c r="I278" s="156"/>
      <c r="J278" s="156"/>
      <c r="K278" s="156"/>
      <c r="L278" s="156"/>
      <c r="M278" s="156"/>
      <c r="N278" s="156"/>
      <c r="O278" s="156"/>
      <c r="P278" s="156"/>
      <c r="Q278" s="156"/>
      <c r="R278" s="156"/>
      <c r="S278" s="431"/>
      <c r="T278" s="156"/>
      <c r="U278" s="431"/>
      <c r="V278" s="156"/>
      <c r="W278" s="431"/>
      <c r="X278" s="156"/>
      <c r="Y278" s="156"/>
      <c r="Z278" s="156"/>
    </row>
    <row r="279" ht="15.75" customHeight="1">
      <c r="A279" s="156"/>
      <c r="B279" s="156"/>
      <c r="C279" s="156"/>
      <c r="D279" s="156"/>
      <c r="E279" s="156"/>
      <c r="F279" s="156"/>
      <c r="G279" s="156"/>
      <c r="H279" s="156"/>
      <c r="I279" s="156"/>
      <c r="J279" s="156"/>
      <c r="K279" s="156"/>
      <c r="L279" s="156"/>
      <c r="M279" s="156"/>
      <c r="N279" s="156"/>
      <c r="O279" s="156"/>
      <c r="P279" s="156"/>
      <c r="Q279" s="156"/>
      <c r="R279" s="156"/>
      <c r="S279" s="431"/>
      <c r="T279" s="156"/>
      <c r="U279" s="431"/>
      <c r="V279" s="156"/>
      <c r="W279" s="431"/>
      <c r="X279" s="156"/>
      <c r="Y279" s="156"/>
      <c r="Z279" s="156"/>
    </row>
    <row r="280" ht="15.75" customHeight="1">
      <c r="A280" s="156"/>
      <c r="B280" s="156"/>
      <c r="C280" s="156"/>
      <c r="D280" s="156"/>
      <c r="E280" s="156"/>
      <c r="F280" s="156"/>
      <c r="G280" s="156"/>
      <c r="H280" s="156"/>
      <c r="I280" s="156"/>
      <c r="J280" s="156"/>
      <c r="K280" s="156"/>
      <c r="L280" s="156"/>
      <c r="M280" s="156"/>
      <c r="N280" s="156"/>
      <c r="O280" s="156"/>
      <c r="P280" s="156"/>
      <c r="Q280" s="156"/>
      <c r="R280" s="156"/>
      <c r="S280" s="431"/>
      <c r="T280" s="156"/>
      <c r="U280" s="431"/>
      <c r="V280" s="156"/>
      <c r="W280" s="431"/>
      <c r="X280" s="156"/>
      <c r="Y280" s="156"/>
      <c r="Z280" s="156"/>
    </row>
    <row r="281" ht="15.75" customHeight="1">
      <c r="A281" s="156"/>
      <c r="B281" s="156"/>
      <c r="C281" s="156"/>
      <c r="D281" s="156"/>
      <c r="E281" s="156"/>
      <c r="F281" s="156"/>
      <c r="G281" s="156"/>
      <c r="H281" s="156"/>
      <c r="I281" s="156"/>
      <c r="J281" s="156"/>
      <c r="K281" s="156"/>
      <c r="L281" s="156"/>
      <c r="M281" s="156"/>
      <c r="N281" s="156"/>
      <c r="O281" s="156"/>
      <c r="P281" s="156"/>
      <c r="Q281" s="156"/>
      <c r="R281" s="156"/>
      <c r="S281" s="431"/>
      <c r="T281" s="156"/>
      <c r="U281" s="431"/>
      <c r="V281" s="156"/>
      <c r="W281" s="431"/>
      <c r="X281" s="156"/>
      <c r="Y281" s="156"/>
      <c r="Z281" s="156"/>
    </row>
    <row r="282" ht="15.75" customHeight="1">
      <c r="A282" s="156"/>
      <c r="B282" s="156"/>
      <c r="C282" s="156"/>
      <c r="D282" s="156"/>
      <c r="E282" s="156"/>
      <c r="F282" s="156"/>
      <c r="G282" s="156"/>
      <c r="H282" s="156"/>
      <c r="I282" s="156"/>
      <c r="J282" s="156"/>
      <c r="K282" s="156"/>
      <c r="L282" s="156"/>
      <c r="M282" s="156"/>
      <c r="N282" s="156"/>
      <c r="O282" s="156"/>
      <c r="P282" s="156"/>
      <c r="Q282" s="156"/>
      <c r="R282" s="156"/>
      <c r="S282" s="431"/>
      <c r="T282" s="156"/>
      <c r="U282" s="431"/>
      <c r="V282" s="156"/>
      <c r="W282" s="431"/>
      <c r="X282" s="156"/>
      <c r="Y282" s="156"/>
      <c r="Z282" s="156"/>
    </row>
    <row r="283" ht="15.75" customHeight="1">
      <c r="A283" s="156"/>
      <c r="B283" s="156"/>
      <c r="C283" s="156"/>
      <c r="D283" s="156"/>
      <c r="E283" s="156"/>
      <c r="F283" s="156"/>
      <c r="G283" s="156"/>
      <c r="H283" s="156"/>
      <c r="I283" s="156"/>
      <c r="J283" s="156"/>
      <c r="K283" s="156"/>
      <c r="L283" s="156"/>
      <c r="M283" s="156"/>
      <c r="N283" s="156"/>
      <c r="O283" s="156"/>
      <c r="P283" s="156"/>
      <c r="Q283" s="156"/>
      <c r="R283" s="156"/>
      <c r="S283" s="431"/>
      <c r="T283" s="156"/>
      <c r="U283" s="431"/>
      <c r="V283" s="156"/>
      <c r="W283" s="431"/>
      <c r="X283" s="156"/>
      <c r="Y283" s="156"/>
      <c r="Z283" s="156"/>
    </row>
    <row r="284" ht="15.75" customHeight="1">
      <c r="A284" s="156"/>
      <c r="B284" s="156"/>
      <c r="C284" s="156"/>
      <c r="D284" s="156"/>
      <c r="E284" s="156"/>
      <c r="F284" s="156"/>
      <c r="G284" s="156"/>
      <c r="H284" s="156"/>
      <c r="I284" s="156"/>
      <c r="J284" s="156"/>
      <c r="K284" s="156"/>
      <c r="L284" s="156"/>
      <c r="M284" s="156"/>
      <c r="N284" s="156"/>
      <c r="O284" s="156"/>
      <c r="P284" s="156"/>
      <c r="Q284" s="156"/>
      <c r="R284" s="156"/>
      <c r="S284" s="431"/>
      <c r="T284" s="156"/>
      <c r="U284" s="431"/>
      <c r="V284" s="156"/>
      <c r="W284" s="431"/>
      <c r="X284" s="156"/>
      <c r="Y284" s="156"/>
      <c r="Z284" s="156"/>
    </row>
    <row r="285" ht="15.75" customHeight="1">
      <c r="A285" s="156"/>
      <c r="B285" s="156"/>
      <c r="C285" s="156"/>
      <c r="D285" s="156"/>
      <c r="E285" s="156"/>
      <c r="F285" s="156"/>
      <c r="G285" s="156"/>
      <c r="H285" s="156"/>
      <c r="I285" s="156"/>
      <c r="J285" s="156"/>
      <c r="K285" s="156"/>
      <c r="L285" s="156"/>
      <c r="M285" s="156"/>
      <c r="N285" s="156"/>
      <c r="O285" s="156"/>
      <c r="P285" s="156"/>
      <c r="Q285" s="156"/>
      <c r="R285" s="156"/>
      <c r="S285" s="431"/>
      <c r="T285" s="156"/>
      <c r="U285" s="431"/>
      <c r="V285" s="156"/>
      <c r="W285" s="431"/>
      <c r="X285" s="156"/>
      <c r="Y285" s="156"/>
      <c r="Z285" s="156"/>
    </row>
    <row r="286" ht="15.75" customHeight="1">
      <c r="A286" s="156"/>
      <c r="B286" s="156"/>
      <c r="C286" s="156"/>
      <c r="D286" s="156"/>
      <c r="E286" s="156"/>
      <c r="F286" s="156"/>
      <c r="G286" s="156"/>
      <c r="H286" s="156"/>
      <c r="I286" s="156"/>
      <c r="J286" s="156"/>
      <c r="K286" s="156"/>
      <c r="L286" s="156"/>
      <c r="M286" s="156"/>
      <c r="N286" s="156"/>
      <c r="O286" s="156"/>
      <c r="P286" s="156"/>
      <c r="Q286" s="156"/>
      <c r="R286" s="156"/>
      <c r="S286" s="431"/>
      <c r="T286" s="156"/>
      <c r="U286" s="431"/>
      <c r="V286" s="156"/>
      <c r="W286" s="431"/>
      <c r="X286" s="156"/>
      <c r="Y286" s="156"/>
      <c r="Z286" s="156"/>
    </row>
    <row r="287" ht="15.75" customHeight="1">
      <c r="A287" s="156"/>
      <c r="B287" s="156"/>
      <c r="C287" s="156"/>
      <c r="D287" s="156"/>
      <c r="E287" s="156"/>
      <c r="F287" s="156"/>
      <c r="G287" s="156"/>
      <c r="H287" s="156"/>
      <c r="I287" s="156"/>
      <c r="J287" s="156"/>
      <c r="K287" s="156"/>
      <c r="L287" s="156"/>
      <c r="M287" s="156"/>
      <c r="N287" s="156"/>
      <c r="O287" s="156"/>
      <c r="P287" s="156"/>
      <c r="Q287" s="156"/>
      <c r="R287" s="156"/>
      <c r="S287" s="431"/>
      <c r="T287" s="156"/>
      <c r="U287" s="431"/>
      <c r="V287" s="156"/>
      <c r="W287" s="431"/>
      <c r="X287" s="156"/>
      <c r="Y287" s="156"/>
      <c r="Z287" s="156"/>
    </row>
    <row r="288" ht="15.75" customHeight="1">
      <c r="A288" s="156"/>
      <c r="B288" s="156"/>
      <c r="C288" s="156"/>
      <c r="D288" s="156"/>
      <c r="E288" s="156"/>
      <c r="F288" s="156"/>
      <c r="G288" s="156"/>
      <c r="H288" s="156"/>
      <c r="I288" s="156"/>
      <c r="J288" s="156"/>
      <c r="K288" s="156"/>
      <c r="L288" s="156"/>
      <c r="M288" s="156"/>
      <c r="N288" s="156"/>
      <c r="O288" s="156"/>
      <c r="P288" s="156"/>
      <c r="Q288" s="156"/>
      <c r="R288" s="156"/>
      <c r="S288" s="431"/>
      <c r="T288" s="156"/>
      <c r="U288" s="431"/>
      <c r="V288" s="156"/>
      <c r="W288" s="431"/>
      <c r="X288" s="156"/>
      <c r="Y288" s="156"/>
      <c r="Z288" s="156"/>
    </row>
    <row r="289" ht="15.75" customHeight="1">
      <c r="A289" s="156"/>
      <c r="B289" s="156"/>
      <c r="C289" s="156"/>
      <c r="D289" s="156"/>
      <c r="E289" s="156"/>
      <c r="F289" s="156"/>
      <c r="G289" s="156"/>
      <c r="H289" s="156"/>
      <c r="I289" s="156"/>
      <c r="J289" s="156"/>
      <c r="K289" s="156"/>
      <c r="L289" s="156"/>
      <c r="M289" s="156"/>
      <c r="N289" s="156"/>
      <c r="O289" s="156"/>
      <c r="P289" s="156"/>
      <c r="Q289" s="156"/>
      <c r="R289" s="156"/>
      <c r="S289" s="431"/>
      <c r="T289" s="156"/>
      <c r="U289" s="431"/>
      <c r="V289" s="156"/>
      <c r="W289" s="431"/>
      <c r="X289" s="156"/>
      <c r="Y289" s="156"/>
      <c r="Z289" s="156"/>
    </row>
    <row r="290" ht="15.75" customHeight="1">
      <c r="A290" s="156"/>
      <c r="B290" s="156"/>
      <c r="C290" s="156"/>
      <c r="D290" s="156"/>
      <c r="E290" s="156"/>
      <c r="F290" s="156"/>
      <c r="G290" s="156"/>
      <c r="H290" s="156"/>
      <c r="I290" s="156"/>
      <c r="J290" s="156"/>
      <c r="K290" s="156"/>
      <c r="L290" s="156"/>
      <c r="M290" s="156"/>
      <c r="N290" s="156"/>
      <c r="O290" s="156"/>
      <c r="P290" s="156"/>
      <c r="Q290" s="156"/>
      <c r="R290" s="156"/>
      <c r="S290" s="431"/>
      <c r="T290" s="156"/>
      <c r="U290" s="431"/>
      <c r="V290" s="156"/>
      <c r="W290" s="431"/>
      <c r="X290" s="156"/>
      <c r="Y290" s="156"/>
      <c r="Z290" s="156"/>
    </row>
    <row r="291" ht="15.75" customHeight="1">
      <c r="A291" s="156"/>
      <c r="B291" s="156"/>
      <c r="C291" s="156"/>
      <c r="D291" s="156"/>
      <c r="E291" s="156"/>
      <c r="F291" s="156"/>
      <c r="G291" s="156"/>
      <c r="H291" s="156"/>
      <c r="I291" s="156"/>
      <c r="J291" s="156"/>
      <c r="K291" s="156"/>
      <c r="L291" s="156"/>
      <c r="M291" s="156"/>
      <c r="N291" s="156"/>
      <c r="O291" s="156"/>
      <c r="P291" s="156"/>
      <c r="Q291" s="156"/>
      <c r="R291" s="156"/>
      <c r="S291" s="431"/>
      <c r="T291" s="156"/>
      <c r="U291" s="431"/>
      <c r="V291" s="156"/>
      <c r="W291" s="431"/>
      <c r="X291" s="156"/>
      <c r="Y291" s="156"/>
      <c r="Z291" s="156"/>
    </row>
    <row r="292" ht="15.75" customHeight="1">
      <c r="A292" s="156"/>
      <c r="B292" s="156"/>
      <c r="C292" s="156"/>
      <c r="D292" s="156"/>
      <c r="E292" s="156"/>
      <c r="F292" s="156"/>
      <c r="G292" s="156"/>
      <c r="H292" s="156"/>
      <c r="I292" s="156"/>
      <c r="J292" s="156"/>
      <c r="K292" s="156"/>
      <c r="L292" s="156"/>
      <c r="M292" s="156"/>
      <c r="N292" s="156"/>
      <c r="O292" s="156"/>
      <c r="P292" s="156"/>
      <c r="Q292" s="156"/>
      <c r="R292" s="156"/>
      <c r="S292" s="431"/>
      <c r="T292" s="156"/>
      <c r="U292" s="431"/>
      <c r="V292" s="156"/>
      <c r="W292" s="431"/>
      <c r="X292" s="156"/>
      <c r="Y292" s="156"/>
      <c r="Z292" s="156"/>
    </row>
    <row r="293" ht="15.75" customHeight="1">
      <c r="A293" s="156"/>
      <c r="B293" s="156"/>
      <c r="C293" s="156"/>
      <c r="D293" s="156"/>
      <c r="E293" s="156"/>
      <c r="F293" s="156"/>
      <c r="G293" s="156"/>
      <c r="H293" s="156"/>
      <c r="I293" s="156"/>
      <c r="J293" s="156"/>
      <c r="K293" s="156"/>
      <c r="L293" s="156"/>
      <c r="M293" s="156"/>
      <c r="N293" s="156"/>
      <c r="O293" s="156"/>
      <c r="P293" s="156"/>
      <c r="Q293" s="156"/>
      <c r="R293" s="156"/>
      <c r="S293" s="431"/>
      <c r="T293" s="156"/>
      <c r="U293" s="431"/>
      <c r="V293" s="156"/>
      <c r="W293" s="431"/>
      <c r="X293" s="156"/>
      <c r="Y293" s="156"/>
      <c r="Z293" s="156"/>
    </row>
    <row r="294" ht="15.75" customHeight="1">
      <c r="A294" s="156"/>
      <c r="B294" s="156"/>
      <c r="C294" s="156"/>
      <c r="D294" s="156"/>
      <c r="E294" s="156"/>
      <c r="F294" s="156"/>
      <c r="G294" s="156"/>
      <c r="H294" s="156"/>
      <c r="I294" s="156"/>
      <c r="J294" s="156"/>
      <c r="K294" s="156"/>
      <c r="L294" s="156"/>
      <c r="M294" s="156"/>
      <c r="N294" s="156"/>
      <c r="O294" s="156"/>
      <c r="P294" s="156"/>
      <c r="Q294" s="156"/>
      <c r="R294" s="156"/>
      <c r="S294" s="431"/>
      <c r="T294" s="156"/>
      <c r="U294" s="431"/>
      <c r="V294" s="156"/>
      <c r="W294" s="431"/>
      <c r="X294" s="156"/>
      <c r="Y294" s="156"/>
      <c r="Z294" s="156"/>
    </row>
    <row r="295" ht="15.75" customHeight="1">
      <c r="A295" s="156"/>
      <c r="B295" s="156"/>
      <c r="C295" s="156"/>
      <c r="D295" s="156"/>
      <c r="E295" s="156"/>
      <c r="F295" s="156"/>
      <c r="G295" s="156"/>
      <c r="H295" s="156"/>
      <c r="I295" s="156"/>
      <c r="J295" s="156"/>
      <c r="K295" s="156"/>
      <c r="L295" s="156"/>
      <c r="M295" s="156"/>
      <c r="N295" s="156"/>
      <c r="O295" s="156"/>
      <c r="P295" s="156"/>
      <c r="Q295" s="156"/>
      <c r="R295" s="156"/>
      <c r="S295" s="431"/>
      <c r="T295" s="156"/>
      <c r="U295" s="431"/>
      <c r="V295" s="156"/>
      <c r="W295" s="431"/>
      <c r="X295" s="156"/>
      <c r="Y295" s="156"/>
      <c r="Z295" s="156"/>
    </row>
    <row r="296" ht="15.75" customHeight="1">
      <c r="A296" s="156"/>
      <c r="B296" s="156"/>
      <c r="C296" s="156"/>
      <c r="D296" s="156"/>
      <c r="E296" s="156"/>
      <c r="F296" s="156"/>
      <c r="G296" s="156"/>
      <c r="H296" s="156"/>
      <c r="I296" s="156"/>
      <c r="J296" s="156"/>
      <c r="K296" s="156"/>
      <c r="L296" s="156"/>
      <c r="M296" s="156"/>
      <c r="N296" s="156"/>
      <c r="O296" s="156"/>
      <c r="P296" s="156"/>
      <c r="Q296" s="156"/>
      <c r="R296" s="156"/>
      <c r="S296" s="431"/>
      <c r="T296" s="156"/>
      <c r="U296" s="431"/>
      <c r="V296" s="156"/>
      <c r="W296" s="431"/>
      <c r="X296" s="156"/>
      <c r="Y296" s="156"/>
      <c r="Z296" s="156"/>
    </row>
    <row r="297" ht="15.75" customHeight="1">
      <c r="A297" s="156"/>
      <c r="B297" s="156"/>
      <c r="C297" s="156"/>
      <c r="D297" s="156"/>
      <c r="E297" s="156"/>
      <c r="F297" s="156"/>
      <c r="G297" s="156"/>
      <c r="H297" s="156"/>
      <c r="I297" s="156"/>
      <c r="J297" s="156"/>
      <c r="K297" s="156"/>
      <c r="L297" s="156"/>
      <c r="M297" s="156"/>
      <c r="N297" s="156"/>
      <c r="O297" s="156"/>
      <c r="P297" s="156"/>
      <c r="Q297" s="156"/>
      <c r="R297" s="156"/>
      <c r="S297" s="431"/>
      <c r="T297" s="156"/>
      <c r="U297" s="431"/>
      <c r="V297" s="156"/>
      <c r="W297" s="431"/>
      <c r="X297" s="156"/>
      <c r="Y297" s="156"/>
      <c r="Z297" s="156"/>
    </row>
    <row r="298" ht="15.75" customHeight="1">
      <c r="A298" s="156"/>
      <c r="B298" s="156"/>
      <c r="C298" s="156"/>
      <c r="D298" s="156"/>
      <c r="E298" s="156"/>
      <c r="F298" s="156"/>
      <c r="G298" s="156"/>
      <c r="H298" s="156"/>
      <c r="I298" s="156"/>
      <c r="J298" s="156"/>
      <c r="K298" s="156"/>
      <c r="L298" s="156"/>
      <c r="M298" s="156"/>
      <c r="N298" s="156"/>
      <c r="O298" s="156"/>
      <c r="P298" s="156"/>
      <c r="Q298" s="156"/>
      <c r="R298" s="156"/>
      <c r="S298" s="431"/>
      <c r="T298" s="156"/>
      <c r="U298" s="431"/>
      <c r="V298" s="156"/>
      <c r="W298" s="431"/>
      <c r="X298" s="156"/>
      <c r="Y298" s="156"/>
      <c r="Z298" s="156"/>
    </row>
    <row r="299" ht="15.75" customHeight="1">
      <c r="A299" s="156"/>
      <c r="B299" s="156"/>
      <c r="C299" s="156"/>
      <c r="D299" s="156"/>
      <c r="E299" s="156"/>
      <c r="F299" s="156"/>
      <c r="G299" s="156"/>
      <c r="H299" s="156"/>
      <c r="I299" s="156"/>
      <c r="J299" s="156"/>
      <c r="K299" s="156"/>
      <c r="L299" s="156"/>
      <c r="M299" s="156"/>
      <c r="N299" s="156"/>
      <c r="O299" s="156"/>
      <c r="P299" s="156"/>
      <c r="Q299" s="156"/>
      <c r="R299" s="156"/>
      <c r="S299" s="431"/>
      <c r="T299" s="156"/>
      <c r="U299" s="431"/>
      <c r="V299" s="156"/>
      <c r="W299" s="431"/>
      <c r="X299" s="156"/>
      <c r="Y299" s="156"/>
      <c r="Z299" s="156"/>
    </row>
    <row r="300" ht="15.75" customHeight="1">
      <c r="A300" s="156"/>
      <c r="B300" s="156"/>
      <c r="C300" s="156"/>
      <c r="D300" s="156"/>
      <c r="E300" s="156"/>
      <c r="F300" s="156"/>
      <c r="G300" s="156"/>
      <c r="H300" s="156"/>
      <c r="I300" s="156"/>
      <c r="J300" s="156"/>
      <c r="K300" s="156"/>
      <c r="L300" s="156"/>
      <c r="M300" s="156"/>
      <c r="N300" s="156"/>
      <c r="O300" s="156"/>
      <c r="P300" s="156"/>
      <c r="Q300" s="156"/>
      <c r="R300" s="156"/>
      <c r="S300" s="431"/>
      <c r="T300" s="156"/>
      <c r="U300" s="431"/>
      <c r="V300" s="156"/>
      <c r="W300" s="431"/>
      <c r="X300" s="156"/>
      <c r="Y300" s="156"/>
      <c r="Z300" s="156"/>
    </row>
    <row r="301" ht="15.75" customHeight="1">
      <c r="A301" s="156"/>
      <c r="B301" s="156"/>
      <c r="C301" s="156"/>
      <c r="D301" s="156"/>
      <c r="E301" s="156"/>
      <c r="F301" s="156"/>
      <c r="G301" s="156"/>
      <c r="H301" s="156"/>
      <c r="I301" s="156"/>
      <c r="J301" s="156"/>
      <c r="K301" s="156"/>
      <c r="L301" s="156"/>
      <c r="M301" s="156"/>
      <c r="N301" s="156"/>
      <c r="O301" s="156"/>
      <c r="P301" s="156"/>
      <c r="Q301" s="156"/>
      <c r="R301" s="156"/>
      <c r="S301" s="431"/>
      <c r="T301" s="156"/>
      <c r="U301" s="431"/>
      <c r="V301" s="156"/>
      <c r="W301" s="431"/>
      <c r="X301" s="156"/>
      <c r="Y301" s="156"/>
      <c r="Z301" s="156"/>
    </row>
    <row r="302" ht="15.75" customHeight="1">
      <c r="A302" s="156"/>
      <c r="B302" s="156"/>
      <c r="C302" s="156"/>
      <c r="D302" s="156"/>
      <c r="E302" s="156"/>
      <c r="F302" s="156"/>
      <c r="G302" s="156"/>
      <c r="H302" s="156"/>
      <c r="I302" s="156"/>
      <c r="J302" s="156"/>
      <c r="K302" s="156"/>
      <c r="L302" s="156"/>
      <c r="M302" s="156"/>
      <c r="N302" s="156"/>
      <c r="O302" s="156"/>
      <c r="P302" s="156"/>
      <c r="Q302" s="156"/>
      <c r="R302" s="156"/>
      <c r="S302" s="431"/>
      <c r="T302" s="156"/>
      <c r="U302" s="431"/>
      <c r="V302" s="156"/>
      <c r="W302" s="431"/>
      <c r="X302" s="156"/>
      <c r="Y302" s="156"/>
      <c r="Z302" s="156"/>
    </row>
    <row r="303" ht="15.75" customHeight="1">
      <c r="A303" s="156"/>
      <c r="B303" s="156"/>
      <c r="C303" s="156"/>
      <c r="D303" s="156"/>
      <c r="E303" s="156"/>
      <c r="F303" s="156"/>
      <c r="G303" s="156"/>
      <c r="H303" s="156"/>
      <c r="I303" s="156"/>
      <c r="J303" s="156"/>
      <c r="K303" s="156"/>
      <c r="L303" s="156"/>
      <c r="M303" s="156"/>
      <c r="N303" s="156"/>
      <c r="O303" s="156"/>
      <c r="P303" s="156"/>
      <c r="Q303" s="156"/>
      <c r="R303" s="156"/>
      <c r="S303" s="431"/>
      <c r="T303" s="156"/>
      <c r="U303" s="431"/>
      <c r="V303" s="156"/>
      <c r="W303" s="431"/>
      <c r="X303" s="156"/>
      <c r="Y303" s="156"/>
      <c r="Z303" s="156"/>
    </row>
    <row r="304" ht="15.75" customHeight="1">
      <c r="A304" s="156"/>
      <c r="B304" s="156"/>
      <c r="C304" s="156"/>
      <c r="D304" s="156"/>
      <c r="E304" s="156"/>
      <c r="F304" s="156"/>
      <c r="G304" s="156"/>
      <c r="H304" s="156"/>
      <c r="I304" s="156"/>
      <c r="J304" s="156"/>
      <c r="K304" s="156"/>
      <c r="L304" s="156"/>
      <c r="M304" s="156"/>
      <c r="N304" s="156"/>
      <c r="O304" s="156"/>
      <c r="P304" s="156"/>
      <c r="Q304" s="156"/>
      <c r="R304" s="156"/>
      <c r="S304" s="431"/>
      <c r="T304" s="156"/>
      <c r="U304" s="431"/>
      <c r="V304" s="156"/>
      <c r="W304" s="431"/>
      <c r="X304" s="156"/>
      <c r="Y304" s="156"/>
      <c r="Z304" s="156"/>
    </row>
    <row r="305" ht="15.75" customHeight="1">
      <c r="A305" s="156"/>
      <c r="B305" s="156"/>
      <c r="C305" s="156"/>
      <c r="D305" s="156"/>
      <c r="E305" s="156"/>
      <c r="F305" s="156"/>
      <c r="G305" s="156"/>
      <c r="H305" s="156"/>
      <c r="I305" s="156"/>
      <c r="J305" s="156"/>
      <c r="K305" s="156"/>
      <c r="L305" s="156"/>
      <c r="M305" s="156"/>
      <c r="N305" s="156"/>
      <c r="O305" s="156"/>
      <c r="P305" s="156"/>
      <c r="Q305" s="156"/>
      <c r="R305" s="156"/>
      <c r="S305" s="431"/>
      <c r="T305" s="156"/>
      <c r="U305" s="431"/>
      <c r="V305" s="156"/>
      <c r="W305" s="431"/>
      <c r="X305" s="156"/>
      <c r="Y305" s="156"/>
      <c r="Z305" s="156"/>
    </row>
    <row r="306" ht="15.75" customHeight="1">
      <c r="A306" s="156"/>
      <c r="B306" s="156"/>
      <c r="C306" s="156"/>
      <c r="D306" s="156"/>
      <c r="E306" s="156"/>
      <c r="F306" s="156"/>
      <c r="G306" s="156"/>
      <c r="H306" s="156"/>
      <c r="I306" s="156"/>
      <c r="J306" s="156"/>
      <c r="K306" s="156"/>
      <c r="L306" s="156"/>
      <c r="M306" s="156"/>
      <c r="N306" s="156"/>
      <c r="O306" s="156"/>
      <c r="P306" s="156"/>
      <c r="Q306" s="156"/>
      <c r="R306" s="156"/>
      <c r="S306" s="431"/>
      <c r="T306" s="156"/>
      <c r="U306" s="431"/>
      <c r="V306" s="156"/>
      <c r="W306" s="431"/>
      <c r="X306" s="156"/>
      <c r="Y306" s="156"/>
      <c r="Z306" s="156"/>
    </row>
    <row r="307" ht="15.75" customHeight="1">
      <c r="A307" s="156"/>
      <c r="B307" s="156"/>
      <c r="C307" s="156"/>
      <c r="D307" s="156"/>
      <c r="E307" s="156"/>
      <c r="F307" s="156"/>
      <c r="G307" s="156"/>
      <c r="H307" s="156"/>
      <c r="I307" s="156"/>
      <c r="J307" s="156"/>
      <c r="K307" s="156"/>
      <c r="L307" s="156"/>
      <c r="M307" s="156"/>
      <c r="N307" s="156"/>
      <c r="O307" s="156"/>
      <c r="P307" s="156"/>
      <c r="Q307" s="156"/>
      <c r="R307" s="156"/>
      <c r="S307" s="431"/>
      <c r="T307" s="156"/>
      <c r="U307" s="431"/>
      <c r="V307" s="156"/>
      <c r="W307" s="431"/>
      <c r="X307" s="156"/>
      <c r="Y307" s="156"/>
      <c r="Z307" s="156"/>
    </row>
    <row r="308" ht="15.75" customHeight="1">
      <c r="A308" s="156"/>
      <c r="B308" s="156"/>
      <c r="C308" s="156"/>
      <c r="D308" s="156"/>
      <c r="E308" s="156"/>
      <c r="F308" s="156"/>
      <c r="G308" s="156"/>
      <c r="H308" s="156"/>
      <c r="I308" s="156"/>
      <c r="J308" s="156"/>
      <c r="K308" s="156"/>
      <c r="L308" s="156"/>
      <c r="M308" s="156"/>
      <c r="N308" s="156"/>
      <c r="O308" s="156"/>
      <c r="P308" s="156"/>
      <c r="Q308" s="156"/>
      <c r="R308" s="156"/>
      <c r="S308" s="431"/>
      <c r="T308" s="156"/>
      <c r="U308" s="431"/>
      <c r="V308" s="156"/>
      <c r="W308" s="431"/>
      <c r="X308" s="156"/>
      <c r="Y308" s="156"/>
      <c r="Z308" s="156"/>
    </row>
    <row r="309" ht="15.75" customHeight="1">
      <c r="A309" s="156"/>
      <c r="B309" s="156"/>
      <c r="C309" s="156"/>
      <c r="D309" s="156"/>
      <c r="E309" s="156"/>
      <c r="F309" s="156"/>
      <c r="G309" s="156"/>
      <c r="H309" s="156"/>
      <c r="I309" s="156"/>
      <c r="J309" s="156"/>
      <c r="K309" s="156"/>
      <c r="L309" s="156"/>
      <c r="M309" s="156"/>
      <c r="N309" s="156"/>
      <c r="O309" s="156"/>
      <c r="P309" s="156"/>
      <c r="Q309" s="156"/>
      <c r="R309" s="156"/>
      <c r="S309" s="431"/>
      <c r="T309" s="156"/>
      <c r="U309" s="431"/>
      <c r="V309" s="156"/>
      <c r="W309" s="431"/>
      <c r="X309" s="156"/>
      <c r="Y309" s="156"/>
      <c r="Z309" s="156"/>
    </row>
    <row r="310" ht="15.75" customHeight="1">
      <c r="A310" s="156"/>
      <c r="B310" s="156"/>
      <c r="C310" s="156"/>
      <c r="D310" s="156"/>
      <c r="E310" s="156"/>
      <c r="F310" s="156"/>
      <c r="G310" s="156"/>
      <c r="H310" s="156"/>
      <c r="I310" s="156"/>
      <c r="J310" s="156"/>
      <c r="K310" s="156"/>
      <c r="L310" s="156"/>
      <c r="M310" s="156"/>
      <c r="N310" s="156"/>
      <c r="O310" s="156"/>
      <c r="P310" s="156"/>
      <c r="Q310" s="156"/>
      <c r="R310" s="156"/>
      <c r="S310" s="431"/>
      <c r="T310" s="156"/>
      <c r="U310" s="431"/>
      <c r="V310" s="156"/>
      <c r="W310" s="431"/>
      <c r="X310" s="156"/>
      <c r="Y310" s="156"/>
      <c r="Z310" s="156"/>
    </row>
    <row r="311" ht="15.75" customHeight="1">
      <c r="A311" s="156"/>
      <c r="B311" s="156"/>
      <c r="C311" s="156"/>
      <c r="D311" s="156"/>
      <c r="E311" s="156"/>
      <c r="F311" s="156"/>
      <c r="G311" s="156"/>
      <c r="H311" s="156"/>
      <c r="I311" s="156"/>
      <c r="J311" s="156"/>
      <c r="K311" s="156"/>
      <c r="L311" s="156"/>
      <c r="M311" s="156"/>
      <c r="N311" s="156"/>
      <c r="O311" s="156"/>
      <c r="P311" s="156"/>
      <c r="Q311" s="156"/>
      <c r="R311" s="156"/>
      <c r="S311" s="431"/>
      <c r="T311" s="156"/>
      <c r="U311" s="431"/>
      <c r="V311" s="156"/>
      <c r="W311" s="431"/>
      <c r="X311" s="156"/>
      <c r="Y311" s="156"/>
      <c r="Z311" s="156"/>
    </row>
    <row r="312" ht="15.75" customHeight="1">
      <c r="A312" s="156"/>
      <c r="B312" s="156"/>
      <c r="C312" s="156"/>
      <c r="D312" s="156"/>
      <c r="E312" s="156"/>
      <c r="F312" s="156"/>
      <c r="G312" s="156"/>
      <c r="H312" s="156"/>
      <c r="I312" s="156"/>
      <c r="J312" s="156"/>
      <c r="K312" s="156"/>
      <c r="L312" s="156"/>
      <c r="M312" s="156"/>
      <c r="N312" s="156"/>
      <c r="O312" s="156"/>
      <c r="P312" s="156"/>
      <c r="Q312" s="156"/>
      <c r="R312" s="156"/>
      <c r="S312" s="431"/>
      <c r="T312" s="156"/>
      <c r="U312" s="431"/>
      <c r="V312" s="156"/>
      <c r="W312" s="431"/>
      <c r="X312" s="156"/>
      <c r="Y312" s="156"/>
      <c r="Z312" s="156"/>
    </row>
    <row r="313" ht="15.75" customHeight="1">
      <c r="A313" s="156"/>
      <c r="B313" s="156"/>
      <c r="C313" s="156"/>
      <c r="D313" s="156"/>
      <c r="E313" s="156"/>
      <c r="F313" s="156"/>
      <c r="G313" s="156"/>
      <c r="H313" s="156"/>
      <c r="I313" s="156"/>
      <c r="J313" s="156"/>
      <c r="K313" s="156"/>
      <c r="L313" s="156"/>
      <c r="M313" s="156"/>
      <c r="N313" s="156"/>
      <c r="O313" s="156"/>
      <c r="P313" s="156"/>
      <c r="Q313" s="156"/>
      <c r="R313" s="156"/>
      <c r="S313" s="431"/>
      <c r="T313" s="156"/>
      <c r="U313" s="431"/>
      <c r="V313" s="156"/>
      <c r="W313" s="431"/>
      <c r="X313" s="156"/>
      <c r="Y313" s="156"/>
      <c r="Z313" s="156"/>
    </row>
    <row r="314" ht="15.75" customHeight="1">
      <c r="A314" s="156"/>
      <c r="B314" s="156"/>
      <c r="C314" s="156"/>
      <c r="D314" s="156"/>
      <c r="E314" s="156"/>
      <c r="F314" s="156"/>
      <c r="G314" s="156"/>
      <c r="H314" s="156"/>
      <c r="I314" s="156"/>
      <c r="J314" s="156"/>
      <c r="K314" s="156"/>
      <c r="L314" s="156"/>
      <c r="M314" s="156"/>
      <c r="N314" s="156"/>
      <c r="O314" s="156"/>
      <c r="P314" s="156"/>
      <c r="Q314" s="156"/>
      <c r="R314" s="156"/>
      <c r="S314" s="431"/>
      <c r="T314" s="156"/>
      <c r="U314" s="431"/>
      <c r="V314" s="156"/>
      <c r="W314" s="431"/>
      <c r="X314" s="156"/>
      <c r="Y314" s="156"/>
      <c r="Z314" s="156"/>
    </row>
    <row r="315" ht="15.75" customHeight="1">
      <c r="A315" s="156"/>
      <c r="B315" s="156"/>
      <c r="C315" s="156"/>
      <c r="D315" s="156"/>
      <c r="E315" s="156"/>
      <c r="F315" s="156"/>
      <c r="G315" s="156"/>
      <c r="H315" s="156"/>
      <c r="I315" s="156"/>
      <c r="J315" s="156"/>
      <c r="K315" s="156"/>
      <c r="L315" s="156"/>
      <c r="M315" s="156"/>
      <c r="N315" s="156"/>
      <c r="O315" s="156"/>
      <c r="P315" s="156"/>
      <c r="Q315" s="156"/>
      <c r="R315" s="156"/>
      <c r="S315" s="431"/>
      <c r="T315" s="156"/>
      <c r="U315" s="431"/>
      <c r="V315" s="156"/>
      <c r="W315" s="431"/>
      <c r="X315" s="156"/>
      <c r="Y315" s="156"/>
      <c r="Z315" s="156"/>
    </row>
    <row r="316" ht="15.75" customHeight="1">
      <c r="A316" s="156"/>
      <c r="B316" s="156"/>
      <c r="C316" s="156"/>
      <c r="D316" s="156"/>
      <c r="E316" s="156"/>
      <c r="F316" s="156"/>
      <c r="G316" s="156"/>
      <c r="H316" s="156"/>
      <c r="I316" s="156"/>
      <c r="J316" s="156"/>
      <c r="K316" s="156"/>
      <c r="L316" s="156"/>
      <c r="M316" s="156"/>
      <c r="N316" s="156"/>
      <c r="O316" s="156"/>
      <c r="P316" s="156"/>
      <c r="Q316" s="156"/>
      <c r="R316" s="156"/>
      <c r="S316" s="431"/>
      <c r="T316" s="156"/>
      <c r="U316" s="431"/>
      <c r="V316" s="156"/>
      <c r="W316" s="431"/>
      <c r="X316" s="156"/>
      <c r="Y316" s="156"/>
      <c r="Z316" s="156"/>
    </row>
    <row r="317" ht="15.75" customHeight="1">
      <c r="A317" s="156"/>
      <c r="B317" s="156"/>
      <c r="C317" s="156"/>
      <c r="D317" s="156"/>
      <c r="E317" s="156"/>
      <c r="F317" s="156"/>
      <c r="G317" s="156"/>
      <c r="H317" s="156"/>
      <c r="I317" s="156"/>
      <c r="J317" s="156"/>
      <c r="K317" s="156"/>
      <c r="L317" s="156"/>
      <c r="M317" s="156"/>
      <c r="N317" s="156"/>
      <c r="O317" s="156"/>
      <c r="P317" s="156"/>
      <c r="Q317" s="156"/>
      <c r="R317" s="156"/>
      <c r="S317" s="431"/>
      <c r="T317" s="156"/>
      <c r="U317" s="431"/>
      <c r="V317" s="156"/>
      <c r="W317" s="431"/>
      <c r="X317" s="156"/>
      <c r="Y317" s="156"/>
      <c r="Z317" s="156"/>
    </row>
    <row r="318" ht="15.75" customHeight="1">
      <c r="A318" s="156"/>
      <c r="B318" s="156"/>
      <c r="C318" s="156"/>
      <c r="D318" s="156"/>
      <c r="E318" s="156"/>
      <c r="F318" s="156"/>
      <c r="G318" s="156"/>
      <c r="H318" s="156"/>
      <c r="I318" s="156"/>
      <c r="J318" s="156"/>
      <c r="K318" s="156"/>
      <c r="L318" s="156"/>
      <c r="M318" s="156"/>
      <c r="N318" s="156"/>
      <c r="O318" s="156"/>
      <c r="P318" s="156"/>
      <c r="Q318" s="156"/>
      <c r="R318" s="156"/>
      <c r="S318" s="431"/>
      <c r="T318" s="156"/>
      <c r="U318" s="431"/>
      <c r="V318" s="156"/>
      <c r="W318" s="431"/>
      <c r="X318" s="156"/>
      <c r="Y318" s="156"/>
      <c r="Z318" s="156"/>
    </row>
    <row r="319" ht="15.75" customHeight="1">
      <c r="A319" s="156"/>
      <c r="B319" s="156"/>
      <c r="C319" s="156"/>
      <c r="D319" s="156"/>
      <c r="E319" s="156"/>
      <c r="F319" s="156"/>
      <c r="G319" s="156"/>
      <c r="H319" s="156"/>
      <c r="I319" s="156"/>
      <c r="J319" s="156"/>
      <c r="K319" s="156"/>
      <c r="L319" s="156"/>
      <c r="M319" s="156"/>
      <c r="N319" s="156"/>
      <c r="O319" s="156"/>
      <c r="P319" s="156"/>
      <c r="Q319" s="156"/>
      <c r="R319" s="156"/>
      <c r="S319" s="431"/>
      <c r="T319" s="156"/>
      <c r="U319" s="431"/>
      <c r="V319" s="156"/>
      <c r="W319" s="431"/>
      <c r="X319" s="156"/>
      <c r="Y319" s="156"/>
      <c r="Z319" s="156"/>
    </row>
    <row r="320" ht="15.75" customHeight="1">
      <c r="A320" s="156"/>
      <c r="B320" s="156"/>
      <c r="C320" s="156"/>
      <c r="D320" s="156"/>
      <c r="E320" s="156"/>
      <c r="F320" s="156"/>
      <c r="G320" s="156"/>
      <c r="H320" s="156"/>
      <c r="I320" s="156"/>
      <c r="J320" s="156"/>
      <c r="K320" s="156"/>
      <c r="L320" s="156"/>
      <c r="M320" s="156"/>
      <c r="N320" s="156"/>
      <c r="O320" s="156"/>
      <c r="P320" s="156"/>
      <c r="Q320" s="156"/>
      <c r="R320" s="156"/>
      <c r="S320" s="431"/>
      <c r="T320" s="156"/>
      <c r="U320" s="431"/>
      <c r="V320" s="156"/>
      <c r="W320" s="431"/>
      <c r="X320" s="156"/>
      <c r="Y320" s="156"/>
      <c r="Z320" s="156"/>
    </row>
    <row r="321" ht="15.75" customHeight="1">
      <c r="A321" s="156"/>
      <c r="B321" s="156"/>
      <c r="C321" s="156"/>
      <c r="D321" s="156"/>
      <c r="E321" s="156"/>
      <c r="F321" s="156"/>
      <c r="G321" s="156"/>
      <c r="H321" s="156"/>
      <c r="I321" s="156"/>
      <c r="J321" s="156"/>
      <c r="K321" s="156"/>
      <c r="L321" s="156"/>
      <c r="M321" s="156"/>
      <c r="N321" s="156"/>
      <c r="O321" s="156"/>
      <c r="P321" s="156"/>
      <c r="Q321" s="156"/>
      <c r="R321" s="156"/>
      <c r="S321" s="431"/>
      <c r="T321" s="156"/>
      <c r="U321" s="431"/>
      <c r="V321" s="156"/>
      <c r="W321" s="431"/>
      <c r="X321" s="156"/>
      <c r="Y321" s="156"/>
      <c r="Z321" s="156"/>
    </row>
    <row r="322" ht="15.75" customHeight="1">
      <c r="A322" s="156"/>
      <c r="B322" s="156"/>
      <c r="C322" s="156"/>
      <c r="D322" s="156"/>
      <c r="E322" s="156"/>
      <c r="F322" s="156"/>
      <c r="G322" s="156"/>
      <c r="H322" s="156"/>
      <c r="I322" s="156"/>
      <c r="J322" s="156"/>
      <c r="K322" s="156"/>
      <c r="L322" s="156"/>
      <c r="M322" s="156"/>
      <c r="N322" s="156"/>
      <c r="O322" s="156"/>
      <c r="P322" s="156"/>
      <c r="Q322" s="156"/>
      <c r="R322" s="156"/>
      <c r="S322" s="431"/>
      <c r="T322" s="156"/>
      <c r="U322" s="431"/>
      <c r="V322" s="156"/>
      <c r="W322" s="431"/>
      <c r="X322" s="156"/>
      <c r="Y322" s="156"/>
      <c r="Z322" s="156"/>
    </row>
    <row r="323" ht="15.75" customHeight="1">
      <c r="A323" s="156"/>
      <c r="B323" s="156"/>
      <c r="C323" s="156"/>
      <c r="D323" s="156"/>
      <c r="E323" s="156"/>
      <c r="F323" s="156"/>
      <c r="G323" s="156"/>
      <c r="H323" s="156"/>
      <c r="I323" s="156"/>
      <c r="J323" s="156"/>
      <c r="K323" s="156"/>
      <c r="L323" s="156"/>
      <c r="M323" s="156"/>
      <c r="N323" s="156"/>
      <c r="O323" s="156"/>
      <c r="P323" s="156"/>
      <c r="Q323" s="156"/>
      <c r="R323" s="156"/>
      <c r="S323" s="431"/>
      <c r="T323" s="156"/>
      <c r="U323" s="431"/>
      <c r="V323" s="156"/>
      <c r="W323" s="431"/>
      <c r="X323" s="156"/>
      <c r="Y323" s="156"/>
      <c r="Z323" s="156"/>
    </row>
    <row r="324" ht="15.75" customHeight="1">
      <c r="A324" s="156"/>
      <c r="B324" s="156"/>
      <c r="C324" s="156"/>
      <c r="D324" s="156"/>
      <c r="E324" s="156"/>
      <c r="F324" s="156"/>
      <c r="G324" s="156"/>
      <c r="H324" s="156"/>
      <c r="I324" s="156"/>
      <c r="J324" s="156"/>
      <c r="K324" s="156"/>
      <c r="L324" s="156"/>
      <c r="M324" s="156"/>
      <c r="N324" s="156"/>
      <c r="O324" s="156"/>
      <c r="P324" s="156"/>
      <c r="Q324" s="156"/>
      <c r="R324" s="156"/>
      <c r="S324" s="431"/>
      <c r="T324" s="156"/>
      <c r="U324" s="431"/>
      <c r="V324" s="156"/>
      <c r="W324" s="431"/>
      <c r="X324" s="156"/>
      <c r="Y324" s="156"/>
      <c r="Z324" s="156"/>
    </row>
    <row r="325" ht="15.75" customHeight="1">
      <c r="A325" s="156"/>
      <c r="B325" s="156"/>
      <c r="C325" s="156"/>
      <c r="D325" s="156"/>
      <c r="E325" s="156"/>
      <c r="F325" s="156"/>
      <c r="G325" s="156"/>
      <c r="H325" s="156"/>
      <c r="I325" s="156"/>
      <c r="J325" s="156"/>
      <c r="K325" s="156"/>
      <c r="L325" s="156"/>
      <c r="M325" s="156"/>
      <c r="N325" s="156"/>
      <c r="O325" s="156"/>
      <c r="P325" s="156"/>
      <c r="Q325" s="156"/>
      <c r="R325" s="156"/>
      <c r="S325" s="431"/>
      <c r="T325" s="156"/>
      <c r="U325" s="431"/>
      <c r="V325" s="156"/>
      <c r="W325" s="431"/>
      <c r="X325" s="156"/>
      <c r="Y325" s="156"/>
      <c r="Z325" s="156"/>
    </row>
    <row r="326" ht="15.75" customHeight="1">
      <c r="A326" s="156"/>
      <c r="B326" s="156"/>
      <c r="C326" s="156"/>
      <c r="D326" s="156"/>
      <c r="E326" s="156"/>
      <c r="F326" s="156"/>
      <c r="G326" s="156"/>
      <c r="H326" s="156"/>
      <c r="I326" s="156"/>
      <c r="J326" s="156"/>
      <c r="K326" s="156"/>
      <c r="L326" s="156"/>
      <c r="M326" s="156"/>
      <c r="N326" s="156"/>
      <c r="O326" s="156"/>
      <c r="P326" s="156"/>
      <c r="Q326" s="156"/>
      <c r="R326" s="156"/>
      <c r="S326" s="431"/>
      <c r="T326" s="156"/>
      <c r="U326" s="431"/>
      <c r="V326" s="156"/>
      <c r="W326" s="431"/>
      <c r="X326" s="156"/>
      <c r="Y326" s="156"/>
      <c r="Z326" s="156"/>
    </row>
    <row r="327" ht="15.75" customHeight="1">
      <c r="A327" s="156"/>
      <c r="B327" s="156"/>
      <c r="C327" s="156"/>
      <c r="D327" s="156"/>
      <c r="E327" s="156"/>
      <c r="F327" s="156"/>
      <c r="G327" s="156"/>
      <c r="H327" s="156"/>
      <c r="I327" s="156"/>
      <c r="J327" s="156"/>
      <c r="K327" s="156"/>
      <c r="L327" s="156"/>
      <c r="M327" s="156"/>
      <c r="N327" s="156"/>
      <c r="O327" s="156"/>
      <c r="P327" s="156"/>
      <c r="Q327" s="156"/>
      <c r="R327" s="156"/>
      <c r="S327" s="431"/>
      <c r="T327" s="156"/>
      <c r="U327" s="431"/>
      <c r="V327" s="156"/>
      <c r="W327" s="431"/>
      <c r="X327" s="156"/>
      <c r="Y327" s="156"/>
      <c r="Z327" s="156"/>
    </row>
    <row r="328" ht="15.75" customHeight="1">
      <c r="A328" s="156"/>
      <c r="B328" s="156"/>
      <c r="C328" s="156"/>
      <c r="D328" s="156"/>
      <c r="E328" s="156"/>
      <c r="F328" s="156"/>
      <c r="G328" s="156"/>
      <c r="H328" s="156"/>
      <c r="I328" s="156"/>
      <c r="J328" s="156"/>
      <c r="K328" s="156"/>
      <c r="L328" s="156"/>
      <c r="M328" s="156"/>
      <c r="N328" s="156"/>
      <c r="O328" s="156"/>
      <c r="P328" s="156"/>
      <c r="Q328" s="156"/>
      <c r="R328" s="156"/>
      <c r="S328" s="431"/>
      <c r="T328" s="156"/>
      <c r="U328" s="431"/>
      <c r="V328" s="156"/>
      <c r="W328" s="431"/>
      <c r="X328" s="156"/>
      <c r="Y328" s="156"/>
      <c r="Z328" s="156"/>
    </row>
    <row r="329" ht="15.75" customHeight="1">
      <c r="A329" s="156"/>
      <c r="B329" s="156"/>
      <c r="C329" s="156"/>
      <c r="D329" s="156"/>
      <c r="E329" s="156"/>
      <c r="F329" s="156"/>
      <c r="G329" s="156"/>
      <c r="H329" s="156"/>
      <c r="I329" s="156"/>
      <c r="J329" s="156"/>
      <c r="K329" s="156"/>
      <c r="L329" s="156"/>
      <c r="M329" s="156"/>
      <c r="N329" s="156"/>
      <c r="O329" s="156"/>
      <c r="P329" s="156"/>
      <c r="Q329" s="156"/>
      <c r="R329" s="156"/>
      <c r="S329" s="431"/>
      <c r="T329" s="156"/>
      <c r="U329" s="431"/>
      <c r="V329" s="156"/>
      <c r="W329" s="431"/>
      <c r="X329" s="156"/>
      <c r="Y329" s="156"/>
      <c r="Z329" s="156"/>
    </row>
    <row r="330" ht="15.75" customHeight="1">
      <c r="A330" s="156"/>
      <c r="B330" s="156"/>
      <c r="C330" s="156"/>
      <c r="D330" s="156"/>
      <c r="E330" s="156"/>
      <c r="F330" s="156"/>
      <c r="G330" s="156"/>
      <c r="H330" s="156"/>
      <c r="I330" s="156"/>
      <c r="J330" s="156"/>
      <c r="K330" s="156"/>
      <c r="L330" s="156"/>
      <c r="M330" s="156"/>
      <c r="N330" s="156"/>
      <c r="O330" s="156"/>
      <c r="P330" s="156"/>
      <c r="Q330" s="156"/>
      <c r="R330" s="156"/>
      <c r="S330" s="431"/>
      <c r="T330" s="156"/>
      <c r="U330" s="431"/>
      <c r="V330" s="156"/>
      <c r="W330" s="431"/>
      <c r="X330" s="156"/>
      <c r="Y330" s="156"/>
      <c r="Z330" s="156"/>
    </row>
    <row r="331" ht="15.75" customHeight="1">
      <c r="A331" s="156"/>
      <c r="B331" s="156"/>
      <c r="C331" s="156"/>
      <c r="D331" s="156"/>
      <c r="E331" s="156"/>
      <c r="F331" s="156"/>
      <c r="G331" s="156"/>
      <c r="H331" s="156"/>
      <c r="I331" s="156"/>
      <c r="J331" s="156"/>
      <c r="K331" s="156"/>
      <c r="L331" s="156"/>
      <c r="M331" s="156"/>
      <c r="N331" s="156"/>
      <c r="O331" s="156"/>
      <c r="P331" s="156"/>
      <c r="Q331" s="156"/>
      <c r="R331" s="156"/>
      <c r="S331" s="431"/>
      <c r="T331" s="156"/>
      <c r="U331" s="431"/>
      <c r="V331" s="156"/>
      <c r="W331" s="431"/>
      <c r="X331" s="156"/>
      <c r="Y331" s="156"/>
      <c r="Z331" s="156"/>
    </row>
    <row r="332" ht="15.75" customHeight="1">
      <c r="A332" s="156"/>
      <c r="B332" s="156"/>
      <c r="C332" s="156"/>
      <c r="D332" s="156"/>
      <c r="E332" s="156"/>
      <c r="F332" s="156"/>
      <c r="G332" s="156"/>
      <c r="H332" s="156"/>
      <c r="I332" s="156"/>
      <c r="J332" s="156"/>
      <c r="K332" s="156"/>
      <c r="L332" s="156"/>
      <c r="M332" s="156"/>
      <c r="N332" s="156"/>
      <c r="O332" s="156"/>
      <c r="P332" s="156"/>
      <c r="Q332" s="156"/>
      <c r="R332" s="156"/>
      <c r="S332" s="431"/>
      <c r="T332" s="156"/>
      <c r="U332" s="431"/>
      <c r="V332" s="156"/>
      <c r="W332" s="431"/>
      <c r="X332" s="156"/>
      <c r="Y332" s="156"/>
      <c r="Z332" s="156"/>
    </row>
    <row r="333" ht="15.75" customHeight="1">
      <c r="A333" s="156"/>
      <c r="B333" s="156"/>
      <c r="C333" s="156"/>
      <c r="D333" s="156"/>
      <c r="E333" s="156"/>
      <c r="F333" s="156"/>
      <c r="G333" s="156"/>
      <c r="H333" s="156"/>
      <c r="I333" s="156"/>
      <c r="J333" s="156"/>
      <c r="K333" s="156"/>
      <c r="L333" s="156"/>
      <c r="M333" s="156"/>
      <c r="N333" s="156"/>
      <c r="O333" s="156"/>
      <c r="P333" s="156"/>
      <c r="Q333" s="156"/>
      <c r="R333" s="156"/>
      <c r="S333" s="431"/>
      <c r="T333" s="156"/>
      <c r="U333" s="431"/>
      <c r="V333" s="156"/>
      <c r="W333" s="431"/>
      <c r="X333" s="156"/>
      <c r="Y333" s="156"/>
      <c r="Z333" s="156"/>
    </row>
    <row r="334" ht="15.75" customHeight="1">
      <c r="A334" s="156"/>
      <c r="B334" s="156"/>
      <c r="C334" s="156"/>
      <c r="D334" s="156"/>
      <c r="E334" s="156"/>
      <c r="F334" s="156"/>
      <c r="G334" s="156"/>
      <c r="H334" s="156"/>
      <c r="I334" s="156"/>
      <c r="J334" s="156"/>
      <c r="K334" s="156"/>
      <c r="L334" s="156"/>
      <c r="M334" s="156"/>
      <c r="N334" s="156"/>
      <c r="O334" s="156"/>
      <c r="P334" s="156"/>
      <c r="Q334" s="156"/>
      <c r="R334" s="156"/>
      <c r="S334" s="431"/>
      <c r="T334" s="156"/>
      <c r="U334" s="431"/>
      <c r="V334" s="156"/>
      <c r="W334" s="431"/>
      <c r="X334" s="156"/>
      <c r="Y334" s="156"/>
      <c r="Z334" s="156"/>
    </row>
    <row r="335" ht="15.75" customHeight="1">
      <c r="A335" s="156"/>
      <c r="B335" s="156"/>
      <c r="C335" s="156"/>
      <c r="D335" s="156"/>
      <c r="E335" s="156"/>
      <c r="F335" s="156"/>
      <c r="G335" s="156"/>
      <c r="H335" s="156"/>
      <c r="I335" s="156"/>
      <c r="J335" s="156"/>
      <c r="K335" s="156"/>
      <c r="L335" s="156"/>
      <c r="M335" s="156"/>
      <c r="N335" s="156"/>
      <c r="O335" s="156"/>
      <c r="P335" s="156"/>
      <c r="Q335" s="156"/>
      <c r="R335" s="156"/>
      <c r="S335" s="431"/>
      <c r="T335" s="156"/>
      <c r="U335" s="431"/>
      <c r="V335" s="156"/>
      <c r="W335" s="431"/>
      <c r="X335" s="156"/>
      <c r="Y335" s="156"/>
      <c r="Z335" s="156"/>
    </row>
    <row r="336" ht="15.75" customHeight="1">
      <c r="A336" s="156"/>
      <c r="B336" s="156"/>
      <c r="C336" s="156"/>
      <c r="D336" s="156"/>
      <c r="E336" s="156"/>
      <c r="F336" s="156"/>
      <c r="G336" s="156"/>
      <c r="H336" s="156"/>
      <c r="I336" s="156"/>
      <c r="J336" s="156"/>
      <c r="K336" s="156"/>
      <c r="L336" s="156"/>
      <c r="M336" s="156"/>
      <c r="N336" s="156"/>
      <c r="O336" s="156"/>
      <c r="P336" s="156"/>
      <c r="Q336" s="156"/>
      <c r="R336" s="156"/>
      <c r="S336" s="431"/>
      <c r="T336" s="156"/>
      <c r="U336" s="431"/>
      <c r="V336" s="156"/>
      <c r="W336" s="431"/>
      <c r="X336" s="156"/>
      <c r="Y336" s="156"/>
      <c r="Z336" s="156"/>
    </row>
    <row r="337" ht="15.75" customHeight="1">
      <c r="A337" s="156"/>
      <c r="B337" s="156"/>
      <c r="C337" s="156"/>
      <c r="D337" s="156"/>
      <c r="E337" s="156"/>
      <c r="F337" s="156"/>
      <c r="G337" s="156"/>
      <c r="H337" s="156"/>
      <c r="I337" s="156"/>
      <c r="J337" s="156"/>
      <c r="K337" s="156"/>
      <c r="L337" s="156"/>
      <c r="M337" s="156"/>
      <c r="N337" s="156"/>
      <c r="O337" s="156"/>
      <c r="P337" s="156"/>
      <c r="Q337" s="156"/>
      <c r="R337" s="156"/>
      <c r="S337" s="431"/>
      <c r="T337" s="156"/>
      <c r="U337" s="431"/>
      <c r="V337" s="156"/>
      <c r="W337" s="431"/>
      <c r="X337" s="156"/>
      <c r="Y337" s="156"/>
      <c r="Z337" s="156"/>
    </row>
    <row r="338" ht="15.75" customHeight="1">
      <c r="A338" s="156"/>
      <c r="B338" s="156"/>
      <c r="C338" s="156"/>
      <c r="D338" s="156"/>
      <c r="E338" s="156"/>
      <c r="F338" s="156"/>
      <c r="G338" s="156"/>
      <c r="H338" s="156"/>
      <c r="I338" s="156"/>
      <c r="J338" s="156"/>
      <c r="K338" s="156"/>
      <c r="L338" s="156"/>
      <c r="M338" s="156"/>
      <c r="N338" s="156"/>
      <c r="O338" s="156"/>
      <c r="P338" s="156"/>
      <c r="Q338" s="156"/>
      <c r="R338" s="156"/>
      <c r="S338" s="431"/>
      <c r="T338" s="156"/>
      <c r="U338" s="431"/>
      <c r="V338" s="156"/>
      <c r="W338" s="431"/>
      <c r="X338" s="156"/>
      <c r="Y338" s="156"/>
      <c r="Z338" s="156"/>
    </row>
    <row r="339" ht="15.75" customHeight="1">
      <c r="A339" s="156"/>
      <c r="B339" s="156"/>
      <c r="C339" s="156"/>
      <c r="D339" s="156"/>
      <c r="E339" s="156"/>
      <c r="F339" s="156"/>
      <c r="G339" s="156"/>
      <c r="H339" s="156"/>
      <c r="I339" s="156"/>
      <c r="J339" s="156"/>
      <c r="K339" s="156"/>
      <c r="L339" s="156"/>
      <c r="M339" s="156"/>
      <c r="N339" s="156"/>
      <c r="O339" s="156"/>
      <c r="P339" s="156"/>
      <c r="Q339" s="156"/>
      <c r="R339" s="156"/>
      <c r="S339" s="431"/>
      <c r="T339" s="156"/>
      <c r="U339" s="431"/>
      <c r="V339" s="156"/>
      <c r="W339" s="431"/>
      <c r="X339" s="156"/>
      <c r="Y339" s="156"/>
      <c r="Z339" s="156"/>
    </row>
    <row r="340" ht="15.75" customHeight="1">
      <c r="A340" s="156"/>
      <c r="B340" s="156"/>
      <c r="C340" s="156"/>
      <c r="D340" s="156"/>
      <c r="E340" s="156"/>
      <c r="F340" s="156"/>
      <c r="G340" s="156"/>
      <c r="H340" s="156"/>
      <c r="I340" s="156"/>
      <c r="J340" s="156"/>
      <c r="K340" s="156"/>
      <c r="L340" s="156"/>
      <c r="M340" s="156"/>
      <c r="N340" s="156"/>
      <c r="O340" s="156"/>
      <c r="P340" s="156"/>
      <c r="Q340" s="156"/>
      <c r="R340" s="156"/>
      <c r="S340" s="431"/>
      <c r="T340" s="156"/>
      <c r="U340" s="431"/>
      <c r="V340" s="156"/>
      <c r="W340" s="431"/>
      <c r="X340" s="156"/>
      <c r="Y340" s="156"/>
      <c r="Z340" s="156"/>
    </row>
    <row r="341" ht="15.75" customHeight="1">
      <c r="A341" s="156"/>
      <c r="B341" s="156"/>
      <c r="C341" s="156"/>
      <c r="D341" s="156"/>
      <c r="E341" s="156"/>
      <c r="F341" s="156"/>
      <c r="G341" s="156"/>
      <c r="H341" s="156"/>
      <c r="I341" s="156"/>
      <c r="J341" s="156"/>
      <c r="K341" s="156"/>
      <c r="L341" s="156"/>
      <c r="M341" s="156"/>
      <c r="N341" s="156"/>
      <c r="O341" s="156"/>
      <c r="P341" s="156"/>
      <c r="Q341" s="156"/>
      <c r="R341" s="156"/>
      <c r="S341" s="431"/>
      <c r="T341" s="156"/>
      <c r="U341" s="431"/>
      <c r="V341" s="156"/>
      <c r="W341" s="431"/>
      <c r="X341" s="156"/>
      <c r="Y341" s="156"/>
      <c r="Z341" s="156"/>
    </row>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8">
    <mergeCell ref="D1:D3"/>
    <mergeCell ref="E1:E2"/>
    <mergeCell ref="G1:K2"/>
    <mergeCell ref="L2:P2"/>
    <mergeCell ref="R3:S3"/>
    <mergeCell ref="S5:T5"/>
    <mergeCell ref="S6:T6"/>
    <mergeCell ref="S14:T14"/>
    <mergeCell ref="S15:T15"/>
    <mergeCell ref="Q17:R17"/>
    <mergeCell ref="Q18:R18"/>
    <mergeCell ref="S18:T18"/>
    <mergeCell ref="U18:V18"/>
    <mergeCell ref="W18:X18"/>
    <mergeCell ref="Y18:Z18"/>
    <mergeCell ref="R32:S32"/>
    <mergeCell ref="R33:S33"/>
    <mergeCell ref="Q45:R45"/>
    <mergeCell ref="Q46:R46"/>
    <mergeCell ref="Q47:R47"/>
    <mergeCell ref="R48:X49"/>
    <mergeCell ref="S7:T7"/>
    <mergeCell ref="S8:T8"/>
    <mergeCell ref="S9:T9"/>
    <mergeCell ref="S10:T10"/>
    <mergeCell ref="S11:T11"/>
    <mergeCell ref="S12:T12"/>
    <mergeCell ref="S13:T13"/>
  </mergeCells>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1.13"/>
    <col customWidth="1" min="2" max="2" width="8.75"/>
    <col customWidth="1" min="3" max="3" width="12.0"/>
    <col customWidth="1" min="4" max="4" width="8.75"/>
    <col customWidth="1" min="5" max="5" width="20.38"/>
    <col customWidth="1" min="6" max="6" width="8.75"/>
    <col customWidth="1" min="7" max="7" width="19.25"/>
  </cols>
  <sheetData>
    <row r="1">
      <c r="A1" s="503" t="s">
        <v>477</v>
      </c>
    </row>
    <row r="2" ht="14.25" customHeight="1">
      <c r="A2" s="504"/>
      <c r="B2" s="504"/>
      <c r="C2" s="504"/>
      <c r="D2" s="505" t="s">
        <v>277</v>
      </c>
      <c r="E2" s="506"/>
      <c r="F2" s="1" t="s">
        <v>278</v>
      </c>
    </row>
    <row r="3" ht="14.25" customHeight="1">
      <c r="A3" s="507">
        <v>80088.0</v>
      </c>
      <c r="B3" s="508" t="s">
        <v>319</v>
      </c>
      <c r="C3" s="508"/>
      <c r="D3" s="509">
        <v>84096.0</v>
      </c>
      <c r="E3" s="510" t="s">
        <v>339</v>
      </c>
      <c r="F3" s="511">
        <v>88301.0</v>
      </c>
      <c r="G3" s="512" t="s">
        <v>339</v>
      </c>
    </row>
    <row r="4" ht="14.25" customHeight="1">
      <c r="A4" s="513"/>
      <c r="B4" s="514"/>
      <c r="C4" s="514"/>
      <c r="D4" s="513"/>
      <c r="E4" s="513"/>
      <c r="F4" s="515"/>
      <c r="G4" s="513"/>
    </row>
    <row r="5" ht="14.25" customHeight="1">
      <c r="A5" s="516">
        <v>18000.0</v>
      </c>
      <c r="B5" s="517" t="s">
        <v>322</v>
      </c>
      <c r="C5" s="517"/>
      <c r="D5" s="470">
        <v>18720.0</v>
      </c>
      <c r="E5" s="518" t="s">
        <v>322</v>
      </c>
      <c r="F5" s="472">
        <v>19469.0</v>
      </c>
      <c r="G5" s="518" t="s">
        <v>322</v>
      </c>
    </row>
    <row r="6" ht="14.25" customHeight="1">
      <c r="A6" s="519">
        <v>1128.0</v>
      </c>
      <c r="B6" s="520" t="s">
        <v>324</v>
      </c>
      <c r="C6" s="520"/>
      <c r="D6" s="473">
        <v>1173.0</v>
      </c>
      <c r="E6" s="518" t="s">
        <v>324</v>
      </c>
      <c r="F6" s="472">
        <v>1220.0</v>
      </c>
      <c r="G6" s="518" t="s">
        <v>324</v>
      </c>
    </row>
    <row r="7" ht="14.25" customHeight="1">
      <c r="A7" s="519">
        <v>10380.0</v>
      </c>
      <c r="B7" s="521" t="s">
        <v>129</v>
      </c>
      <c r="C7" s="453"/>
      <c r="D7" s="473">
        <v>10795.0</v>
      </c>
      <c r="E7" s="518" t="s">
        <v>129</v>
      </c>
      <c r="F7" s="472">
        <v>11227.0</v>
      </c>
      <c r="G7" s="518" t="s">
        <v>129</v>
      </c>
    </row>
    <row r="8" ht="14.25" customHeight="1">
      <c r="A8" s="519">
        <v>6140.0</v>
      </c>
      <c r="B8" s="521" t="s">
        <v>55</v>
      </c>
      <c r="C8" s="453"/>
      <c r="D8" s="473">
        <v>6386.0</v>
      </c>
      <c r="E8" s="518" t="s">
        <v>55</v>
      </c>
      <c r="F8" s="472">
        <v>6641.0</v>
      </c>
      <c r="G8" s="518" t="s">
        <v>55</v>
      </c>
    </row>
    <row r="9" ht="14.25" customHeight="1">
      <c r="A9" s="519">
        <v>15444.0</v>
      </c>
      <c r="B9" s="520" t="s">
        <v>137</v>
      </c>
      <c r="C9" s="520"/>
      <c r="D9" s="473">
        <v>16062.0</v>
      </c>
      <c r="E9" s="518" t="s">
        <v>137</v>
      </c>
      <c r="F9" s="472">
        <v>16704.0</v>
      </c>
      <c r="G9" s="518" t="s">
        <v>137</v>
      </c>
    </row>
    <row r="10" ht="14.25" customHeight="1">
      <c r="A10" s="522">
        <v>17671.0</v>
      </c>
      <c r="B10" s="521" t="s">
        <v>478</v>
      </c>
      <c r="C10" s="453"/>
      <c r="D10" s="476">
        <v>18378.0</v>
      </c>
      <c r="E10" s="518" t="s">
        <v>329</v>
      </c>
      <c r="F10" s="478">
        <v>19113.0</v>
      </c>
      <c r="G10" s="518" t="s">
        <v>329</v>
      </c>
    </row>
    <row r="11" ht="14.25" customHeight="1">
      <c r="A11" s="523">
        <v>560.0</v>
      </c>
      <c r="B11" s="524" t="s">
        <v>331</v>
      </c>
      <c r="C11" s="524"/>
      <c r="D11" s="479">
        <v>582.0</v>
      </c>
      <c r="E11" s="525" t="s">
        <v>331</v>
      </c>
      <c r="F11" s="481">
        <v>606.0</v>
      </c>
      <c r="G11" s="525" t="s">
        <v>331</v>
      </c>
    </row>
    <row r="12" ht="14.25" customHeight="1">
      <c r="B12" s="526"/>
      <c r="C12" s="526"/>
      <c r="E12" s="526"/>
      <c r="G12" s="526"/>
    </row>
    <row r="13" ht="14.25" customHeight="1">
      <c r="A13" s="527">
        <v>69323.0</v>
      </c>
      <c r="B13" s="520" t="s">
        <v>156</v>
      </c>
      <c r="C13" s="520"/>
      <c r="D13" s="473">
        <v>72096.0</v>
      </c>
      <c r="E13" s="528" t="s">
        <v>156</v>
      </c>
      <c r="F13" s="529">
        <v>74980.0</v>
      </c>
      <c r="G13" s="518" t="s">
        <v>156</v>
      </c>
    </row>
    <row r="14" ht="14.25" customHeight="1">
      <c r="A14" s="377">
        <v>10765.0</v>
      </c>
      <c r="B14" s="524" t="s">
        <v>88</v>
      </c>
      <c r="C14" s="524"/>
      <c r="D14" s="530">
        <v>12000.0</v>
      </c>
      <c r="E14" s="525" t="s">
        <v>350</v>
      </c>
      <c r="F14" s="481">
        <v>13321.0</v>
      </c>
      <c r="G14" s="525" t="s">
        <v>350</v>
      </c>
    </row>
    <row r="15" ht="14.25" customHeight="1"/>
    <row r="16" ht="14.25" customHeight="1"/>
    <row r="17" ht="14.25" customHeight="1">
      <c r="A17" s="531" t="s">
        <v>280</v>
      </c>
      <c r="B17" s="35"/>
      <c r="C17" s="36"/>
      <c r="D17" s="531" t="s">
        <v>281</v>
      </c>
      <c r="E17" s="36"/>
      <c r="F17" s="531" t="s">
        <v>282</v>
      </c>
      <c r="G17" s="36"/>
    </row>
    <row r="18" ht="14.25" customHeight="1">
      <c r="A18" s="511">
        <v>92716.0</v>
      </c>
      <c r="B18" s="532" t="s">
        <v>339</v>
      </c>
      <c r="C18" s="300"/>
      <c r="D18" s="533">
        <v>97352.0</v>
      </c>
      <c r="E18" s="512" t="s">
        <v>339</v>
      </c>
      <c r="F18" s="534">
        <v>107087.0</v>
      </c>
      <c r="G18" s="512" t="s">
        <v>339</v>
      </c>
    </row>
    <row r="19" ht="14.25" customHeight="1">
      <c r="A19" s="515"/>
      <c r="B19" s="513"/>
      <c r="C19" s="513"/>
      <c r="D19" s="513"/>
      <c r="E19" s="513"/>
      <c r="F19" s="513"/>
      <c r="G19" s="513"/>
    </row>
    <row r="20" ht="14.25" customHeight="1">
      <c r="A20" s="472">
        <v>20248.0</v>
      </c>
      <c r="B20" s="535" t="s">
        <v>322</v>
      </c>
      <c r="C20" s="536"/>
      <c r="D20" s="516">
        <v>21057.0</v>
      </c>
      <c r="E20" s="518" t="s">
        <v>322</v>
      </c>
      <c r="F20" s="470">
        <v>21900.0</v>
      </c>
      <c r="G20" s="518" t="s">
        <v>322</v>
      </c>
    </row>
    <row r="21" ht="14.25" customHeight="1">
      <c r="A21" s="472">
        <v>1269.0</v>
      </c>
      <c r="B21" s="537" t="s">
        <v>324</v>
      </c>
      <c r="C21" s="538"/>
      <c r="D21" s="516">
        <v>1320.0</v>
      </c>
      <c r="E21" s="518" t="s">
        <v>324</v>
      </c>
      <c r="F21" s="470">
        <v>1372.0</v>
      </c>
      <c r="G21" s="518" t="s">
        <v>324</v>
      </c>
    </row>
    <row r="22" ht="14.25" customHeight="1">
      <c r="A22" s="472">
        <v>11676.0</v>
      </c>
      <c r="B22" s="537" t="s">
        <v>129</v>
      </c>
      <c r="C22" s="538"/>
      <c r="D22" s="516">
        <v>12143.0</v>
      </c>
      <c r="E22" s="518" t="s">
        <v>129</v>
      </c>
      <c r="F22" s="470">
        <v>12629.0</v>
      </c>
      <c r="G22" s="518" t="s">
        <v>129</v>
      </c>
    </row>
    <row r="23" ht="14.25" customHeight="1">
      <c r="A23" s="472">
        <v>6907.0</v>
      </c>
      <c r="B23" s="537" t="s">
        <v>55</v>
      </c>
      <c r="C23" s="538"/>
      <c r="D23" s="516">
        <v>7183.0</v>
      </c>
      <c r="E23" s="518" t="s">
        <v>55</v>
      </c>
      <c r="F23" s="470">
        <v>7470.0</v>
      </c>
      <c r="G23" s="518" t="s">
        <v>55</v>
      </c>
    </row>
    <row r="24" ht="14.25" customHeight="1">
      <c r="A24" s="472">
        <v>17372.0</v>
      </c>
      <c r="B24" s="537" t="s">
        <v>137</v>
      </c>
      <c r="C24" s="538"/>
      <c r="D24" s="516">
        <v>18067.0</v>
      </c>
      <c r="E24" s="518" t="s">
        <v>137</v>
      </c>
      <c r="F24" s="470">
        <v>18790.0</v>
      </c>
      <c r="G24" s="518" t="s">
        <v>137</v>
      </c>
    </row>
    <row r="25" ht="14.25" customHeight="1">
      <c r="A25" s="478">
        <v>19877.0</v>
      </c>
      <c r="B25" s="537" t="s">
        <v>329</v>
      </c>
      <c r="C25" s="538"/>
      <c r="D25" s="516">
        <v>20673.0</v>
      </c>
      <c r="E25" s="518" t="s">
        <v>329</v>
      </c>
      <c r="F25" s="470">
        <v>21499.0</v>
      </c>
      <c r="G25" s="518" t="s">
        <v>329</v>
      </c>
    </row>
    <row r="26" ht="14.25" customHeight="1">
      <c r="A26" s="539">
        <v>630.0</v>
      </c>
      <c r="B26" s="540" t="s">
        <v>331</v>
      </c>
      <c r="C26" s="541"/>
      <c r="D26" s="542">
        <v>655.0</v>
      </c>
      <c r="E26" s="543" t="s">
        <v>331</v>
      </c>
      <c r="F26" s="544">
        <v>681.0</v>
      </c>
      <c r="G26" s="543" t="s">
        <v>331</v>
      </c>
    </row>
    <row r="27" ht="14.25" customHeight="1">
      <c r="A27" s="545"/>
      <c r="B27" s="546"/>
      <c r="C27" s="35"/>
      <c r="D27" s="545"/>
      <c r="E27" s="514"/>
      <c r="F27" s="545"/>
      <c r="G27" s="514"/>
    </row>
    <row r="28" ht="14.25" customHeight="1">
      <c r="A28" s="472">
        <v>77979.0</v>
      </c>
      <c r="B28" s="535" t="s">
        <v>156</v>
      </c>
      <c r="C28" s="536"/>
      <c r="D28" s="547">
        <v>81098.0</v>
      </c>
      <c r="E28" s="518" t="s">
        <v>156</v>
      </c>
      <c r="F28" s="526">
        <v>84342.0</v>
      </c>
      <c r="G28" s="518" t="s">
        <v>156</v>
      </c>
    </row>
    <row r="29" ht="14.25" customHeight="1">
      <c r="A29" s="481">
        <v>14737.0</v>
      </c>
      <c r="B29" s="548" t="s">
        <v>350</v>
      </c>
      <c r="C29" s="549"/>
      <c r="D29" s="550">
        <v>16254.0</v>
      </c>
      <c r="E29" s="525" t="s">
        <v>350</v>
      </c>
      <c r="F29" s="551">
        <v>22745.0</v>
      </c>
      <c r="G29" s="525" t="s">
        <v>350</v>
      </c>
    </row>
    <row r="30" ht="14.25" customHeight="1"/>
    <row r="31" ht="14.25" customHeight="1">
      <c r="A31" s="552">
        <v>3725595.0</v>
      </c>
      <c r="B31" s="553" t="s">
        <v>354</v>
      </c>
    </row>
    <row r="32" ht="14.25" customHeight="1">
      <c r="A32" s="410">
        <f>A31/50</f>
        <v>74511.9</v>
      </c>
      <c r="B32" s="553" t="s">
        <v>356</v>
      </c>
    </row>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
    <mergeCell ref="D17:E17"/>
    <mergeCell ref="F17:G17"/>
    <mergeCell ref="A1:G1"/>
    <mergeCell ref="D2:E2"/>
    <mergeCell ref="F2:G2"/>
    <mergeCell ref="B7:C7"/>
    <mergeCell ref="B8:C8"/>
    <mergeCell ref="B10:C10"/>
    <mergeCell ref="A17:C17"/>
    <mergeCell ref="B26:C26"/>
    <mergeCell ref="B27:C27"/>
    <mergeCell ref="B28:C28"/>
    <mergeCell ref="B29:C29"/>
    <mergeCell ref="B18:C18"/>
    <mergeCell ref="B20:C20"/>
    <mergeCell ref="B21:C21"/>
    <mergeCell ref="B22:C22"/>
    <mergeCell ref="B23:C23"/>
    <mergeCell ref="B24:C24"/>
    <mergeCell ref="B25:C25"/>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34.75"/>
    <col customWidth="1" min="2" max="2" width="13.25"/>
    <col customWidth="1" min="3" max="3" width="10.13"/>
    <col customWidth="1" min="4" max="4" width="15.88"/>
    <col customWidth="1" min="5" max="5" width="9.75"/>
    <col customWidth="1" min="6" max="6" width="10.88"/>
    <col customWidth="1" min="7" max="8" width="9.75"/>
    <col customWidth="1" min="9" max="9" width="12.88"/>
    <col customWidth="1" min="10" max="10" width="14.38"/>
    <col customWidth="1" min="11" max="11" width="49.13"/>
    <col customWidth="1" min="12" max="29" width="14.38"/>
  </cols>
  <sheetData>
    <row r="1" ht="12.75" customHeight="1">
      <c r="A1" s="157"/>
      <c r="B1" s="158"/>
      <c r="C1" s="159"/>
      <c r="D1" s="160"/>
      <c r="E1" s="161"/>
      <c r="F1" s="162"/>
      <c r="G1" s="163"/>
      <c r="H1" s="164">
        <v>0.05</v>
      </c>
      <c r="I1" s="163" t="s">
        <v>97</v>
      </c>
      <c r="J1" s="165"/>
      <c r="K1" s="166"/>
      <c r="L1" s="166"/>
      <c r="M1" s="166"/>
      <c r="N1" s="166"/>
      <c r="O1" s="166"/>
      <c r="P1" s="166"/>
      <c r="Q1" s="166"/>
      <c r="R1" s="166"/>
      <c r="S1" s="166"/>
      <c r="T1" s="166"/>
      <c r="U1" s="166"/>
      <c r="V1" s="166"/>
      <c r="W1" s="166"/>
      <c r="X1" s="166"/>
      <c r="Y1" s="166"/>
      <c r="Z1" s="166"/>
      <c r="AA1" s="166"/>
      <c r="AB1" s="166"/>
      <c r="AC1" s="166"/>
    </row>
    <row r="2" ht="12.75" customHeight="1">
      <c r="A2" s="167"/>
      <c r="B2" s="158"/>
      <c r="C2" s="168"/>
      <c r="D2" s="169"/>
      <c r="E2" s="161"/>
      <c r="F2" s="162"/>
      <c r="G2" s="163"/>
      <c r="H2" s="164">
        <v>0.1</v>
      </c>
      <c r="I2" s="163" t="s">
        <v>98</v>
      </c>
      <c r="J2" s="165"/>
      <c r="K2" s="166"/>
      <c r="L2" s="166"/>
      <c r="M2" s="166"/>
      <c r="N2" s="166"/>
      <c r="O2" s="166"/>
      <c r="P2" s="166"/>
      <c r="Q2" s="166"/>
      <c r="R2" s="166"/>
      <c r="S2" s="166"/>
      <c r="T2" s="166"/>
      <c r="U2" s="166"/>
      <c r="V2" s="166"/>
      <c r="W2" s="166"/>
      <c r="X2" s="166"/>
      <c r="Y2" s="166"/>
      <c r="Z2" s="166"/>
      <c r="AA2" s="166"/>
      <c r="AB2" s="166"/>
      <c r="AC2" s="166"/>
    </row>
    <row r="3" ht="12.75" customHeight="1">
      <c r="A3" s="157"/>
      <c r="B3" s="158"/>
      <c r="C3" s="159"/>
      <c r="D3" s="160"/>
      <c r="E3" s="161"/>
      <c r="F3" s="162"/>
      <c r="G3" s="163"/>
      <c r="H3" s="163"/>
      <c r="I3" s="163" t="s">
        <v>99</v>
      </c>
      <c r="J3" s="165"/>
      <c r="K3" s="166"/>
      <c r="L3" s="166"/>
      <c r="M3" s="166"/>
      <c r="N3" s="166"/>
      <c r="O3" s="166"/>
      <c r="P3" s="166"/>
      <c r="Q3" s="166"/>
      <c r="R3" s="166"/>
      <c r="S3" s="166"/>
      <c r="T3" s="166"/>
      <c r="U3" s="166"/>
      <c r="V3" s="166"/>
      <c r="W3" s="166"/>
      <c r="X3" s="166"/>
      <c r="Y3" s="166"/>
      <c r="Z3" s="166"/>
      <c r="AA3" s="166"/>
      <c r="AB3" s="166"/>
      <c r="AC3" s="166"/>
    </row>
    <row r="4" ht="12.75" customHeight="1">
      <c r="A4" s="157"/>
      <c r="B4" s="158"/>
      <c r="C4" s="170" t="s">
        <v>14</v>
      </c>
      <c r="D4" s="171"/>
      <c r="E4" s="161"/>
      <c r="F4" s="162"/>
      <c r="G4" s="163"/>
      <c r="H4" s="163"/>
      <c r="I4" s="163"/>
      <c r="J4" s="165"/>
      <c r="K4" s="166"/>
      <c r="L4" s="166"/>
      <c r="M4" s="166"/>
      <c r="N4" s="166"/>
      <c r="O4" s="166"/>
      <c r="P4" s="166"/>
      <c r="Q4" s="166"/>
      <c r="R4" s="166"/>
      <c r="S4" s="166"/>
      <c r="T4" s="166"/>
      <c r="U4" s="166"/>
      <c r="V4" s="166"/>
      <c r="W4" s="166"/>
      <c r="X4" s="166"/>
      <c r="Y4" s="166"/>
      <c r="Z4" s="166"/>
      <c r="AA4" s="166"/>
      <c r="AB4" s="166"/>
      <c r="AC4" s="166"/>
    </row>
    <row r="5" ht="15.75" customHeight="1">
      <c r="A5" s="157" t="s">
        <v>100</v>
      </c>
      <c r="C5" s="159"/>
      <c r="D5" s="160"/>
      <c r="E5" s="161"/>
      <c r="F5" s="162"/>
      <c r="G5" s="163" t="s">
        <v>4</v>
      </c>
      <c r="K5" s="166"/>
      <c r="L5" s="166"/>
      <c r="M5" s="166"/>
      <c r="N5" s="166"/>
      <c r="O5" s="166"/>
      <c r="P5" s="166"/>
      <c r="Q5" s="166"/>
      <c r="R5" s="166"/>
      <c r="S5" s="166"/>
      <c r="T5" s="166"/>
      <c r="U5" s="166"/>
      <c r="V5" s="166"/>
      <c r="W5" s="166"/>
      <c r="X5" s="166"/>
      <c r="Y5" s="166"/>
      <c r="Z5" s="166"/>
      <c r="AA5" s="166"/>
      <c r="AB5" s="166"/>
      <c r="AC5" s="166"/>
    </row>
    <row r="6" ht="12.75" customHeight="1">
      <c r="A6" s="172"/>
      <c r="B6" s="173" t="s">
        <v>101</v>
      </c>
      <c r="C6" s="174" t="s">
        <v>102</v>
      </c>
      <c r="D6" s="175" t="s">
        <v>103</v>
      </c>
      <c r="E6" s="175" t="s">
        <v>104</v>
      </c>
      <c r="F6" s="176" t="s">
        <v>105</v>
      </c>
      <c r="G6" s="177" t="s">
        <v>17</v>
      </c>
      <c r="H6" s="177" t="s">
        <v>18</v>
      </c>
      <c r="I6" s="178" t="s">
        <v>19</v>
      </c>
      <c r="J6" s="179" t="s">
        <v>20</v>
      </c>
      <c r="L6" s="180" t="s">
        <v>106</v>
      </c>
      <c r="M6" s="166"/>
      <c r="N6" s="166"/>
      <c r="O6" s="166"/>
      <c r="P6" s="166"/>
      <c r="Q6" s="166"/>
      <c r="R6" s="166"/>
      <c r="S6" s="166"/>
      <c r="T6" s="166"/>
      <c r="U6" s="166"/>
      <c r="V6" s="166"/>
      <c r="W6" s="166"/>
      <c r="X6" s="166"/>
      <c r="Y6" s="166"/>
      <c r="Z6" s="166"/>
      <c r="AA6" s="166"/>
      <c r="AB6" s="166"/>
      <c r="AC6" s="166"/>
    </row>
    <row r="7" ht="12.75" customHeight="1">
      <c r="A7" s="181"/>
      <c r="B7" s="173" t="s">
        <v>107</v>
      </c>
      <c r="C7" s="182" t="s">
        <v>108</v>
      </c>
      <c r="D7" s="183" t="s">
        <v>109</v>
      </c>
      <c r="E7" s="183" t="s">
        <v>110</v>
      </c>
      <c r="F7" s="184" t="s">
        <v>111</v>
      </c>
      <c r="G7" s="185" t="s">
        <v>112</v>
      </c>
      <c r="H7" s="185" t="s">
        <v>113</v>
      </c>
      <c r="I7" s="186" t="s">
        <v>114</v>
      </c>
      <c r="J7" s="187" t="s">
        <v>115</v>
      </c>
      <c r="K7" s="188"/>
      <c r="L7" s="180"/>
      <c r="M7" s="166"/>
      <c r="N7" s="166"/>
      <c r="O7" s="166"/>
      <c r="P7" s="166"/>
      <c r="Q7" s="166"/>
      <c r="R7" s="166"/>
      <c r="S7" s="166"/>
      <c r="T7" s="166"/>
      <c r="U7" s="166"/>
      <c r="V7" s="166"/>
      <c r="W7" s="166"/>
      <c r="X7" s="166"/>
      <c r="Y7" s="166"/>
      <c r="Z7" s="166"/>
      <c r="AA7" s="166"/>
      <c r="AB7" s="166"/>
      <c r="AC7" s="166"/>
    </row>
    <row r="8" ht="12.75" customHeight="1">
      <c r="A8" s="189" t="s">
        <v>21</v>
      </c>
      <c r="B8" s="35"/>
      <c r="C8" s="35"/>
      <c r="D8" s="35"/>
      <c r="E8" s="35"/>
      <c r="F8" s="35"/>
      <c r="G8" s="35"/>
      <c r="H8" s="35"/>
      <c r="I8" s="35"/>
      <c r="J8" s="36"/>
      <c r="L8" s="190" t="s">
        <v>116</v>
      </c>
      <c r="M8" s="166"/>
      <c r="N8" s="166"/>
      <c r="O8" s="166"/>
      <c r="P8" s="166"/>
      <c r="Q8" s="166"/>
      <c r="R8" s="166"/>
      <c r="S8" s="166"/>
      <c r="T8" s="166"/>
      <c r="U8" s="166"/>
      <c r="V8" s="166"/>
      <c r="W8" s="166"/>
      <c r="X8" s="166"/>
      <c r="Y8" s="166"/>
      <c r="Z8" s="166"/>
      <c r="AA8" s="166"/>
      <c r="AB8" s="166"/>
      <c r="AC8" s="166"/>
    </row>
    <row r="9" ht="12.75" customHeight="1">
      <c r="A9" s="191" t="s">
        <v>117</v>
      </c>
      <c r="B9" s="192">
        <f>12534.4+1619.54</f>
        <v>14153.94</v>
      </c>
      <c r="C9" s="193"/>
      <c r="D9" s="194"/>
      <c r="E9" s="194"/>
      <c r="F9" s="195"/>
      <c r="G9" s="196"/>
      <c r="H9" s="196"/>
      <c r="I9" s="196"/>
      <c r="J9" s="196"/>
      <c r="K9" s="166"/>
      <c r="L9" s="166"/>
      <c r="M9" s="166"/>
      <c r="N9" s="166"/>
      <c r="O9" s="166"/>
      <c r="P9" s="166"/>
      <c r="Q9" s="166"/>
      <c r="R9" s="166"/>
      <c r="S9" s="166"/>
      <c r="T9" s="166"/>
      <c r="U9" s="166"/>
      <c r="V9" s="166"/>
      <c r="W9" s="166"/>
      <c r="X9" s="166"/>
      <c r="Y9" s="166"/>
      <c r="Z9" s="166"/>
      <c r="AA9" s="166"/>
      <c r="AB9" s="166"/>
      <c r="AC9" s="166"/>
    </row>
    <row r="10" ht="12.75" customHeight="1">
      <c r="A10" s="197" t="s">
        <v>118</v>
      </c>
      <c r="B10" s="198">
        <v>67813.24</v>
      </c>
      <c r="C10" s="199">
        <f>'Wastewater Approved Rates 2023'!Q19</f>
        <v>84096</v>
      </c>
      <c r="D10" s="200">
        <v>72615.36</v>
      </c>
      <c r="E10" s="201">
        <f>D10*0.1666+D10</f>
        <v>84713.07898</v>
      </c>
      <c r="F10" s="202">
        <v>91916.0</v>
      </c>
      <c r="G10" s="203">
        <f>D10*$H$1+D10</f>
        <v>76246.128</v>
      </c>
      <c r="H10" s="203">
        <f t="shared" ref="H10:I10" si="1">G10*$H$1+G10</f>
        <v>80058.4344</v>
      </c>
      <c r="I10" s="203">
        <f t="shared" si="1"/>
        <v>84061.35612</v>
      </c>
      <c r="J10" s="203">
        <f>I10*$H$2+I10</f>
        <v>92467.49173</v>
      </c>
      <c r="K10" s="166"/>
      <c r="L10" s="166"/>
      <c r="M10" s="166"/>
      <c r="N10" s="166"/>
      <c r="O10" s="166"/>
      <c r="P10" s="166"/>
      <c r="Q10" s="166"/>
      <c r="R10" s="166"/>
      <c r="S10" s="166"/>
      <c r="T10" s="166"/>
      <c r="U10" s="166"/>
      <c r="V10" s="166"/>
      <c r="W10" s="166"/>
      <c r="X10" s="166"/>
      <c r="Y10" s="166"/>
      <c r="Z10" s="166"/>
      <c r="AA10" s="166"/>
      <c r="AB10" s="166"/>
      <c r="AC10" s="166"/>
    </row>
    <row r="11" ht="12.75" customHeight="1">
      <c r="A11" s="204" t="s">
        <v>119</v>
      </c>
      <c r="B11" s="205">
        <f>IFERROR(__xludf.DUMMYFUNCTION("-12534.4-1619.54"),-14153.939999999999)</f>
        <v>-14153.94</v>
      </c>
      <c r="C11" s="206"/>
      <c r="D11" s="207"/>
      <c r="E11" s="207"/>
      <c r="F11" s="208"/>
      <c r="G11" s="209"/>
      <c r="H11" s="209"/>
      <c r="I11" s="209"/>
      <c r="J11" s="209"/>
      <c r="K11" s="166"/>
      <c r="L11" s="166"/>
      <c r="M11" s="166"/>
      <c r="N11" s="166"/>
      <c r="O11" s="166"/>
      <c r="P11" s="166"/>
      <c r="Q11" s="166"/>
      <c r="R11" s="166"/>
      <c r="S11" s="166"/>
      <c r="T11" s="166"/>
      <c r="U11" s="166"/>
      <c r="V11" s="166"/>
      <c r="W11" s="166"/>
      <c r="X11" s="166"/>
      <c r="Y11" s="166"/>
      <c r="Z11" s="166"/>
      <c r="AA11" s="166"/>
      <c r="AB11" s="166"/>
      <c r="AC11" s="166"/>
    </row>
    <row r="12" ht="12.75" customHeight="1">
      <c r="A12" s="210" t="s">
        <v>27</v>
      </c>
      <c r="B12" s="211">
        <f t="shared" ref="B12:J12" si="2">sum(B9:B11)</f>
        <v>67813.24</v>
      </c>
      <c r="C12" s="211">
        <f t="shared" si="2"/>
        <v>84096</v>
      </c>
      <c r="D12" s="212">
        <f t="shared" si="2"/>
        <v>72615.36</v>
      </c>
      <c r="E12" s="212">
        <f t="shared" si="2"/>
        <v>84713.07898</v>
      </c>
      <c r="F12" s="213">
        <f t="shared" si="2"/>
        <v>91916</v>
      </c>
      <c r="G12" s="212">
        <f t="shared" si="2"/>
        <v>76246.128</v>
      </c>
      <c r="H12" s="212">
        <f t="shared" si="2"/>
        <v>80058.4344</v>
      </c>
      <c r="I12" s="212">
        <f t="shared" si="2"/>
        <v>84061.35612</v>
      </c>
      <c r="J12" s="212">
        <f t="shared" si="2"/>
        <v>92467.49173</v>
      </c>
      <c r="K12" s="166"/>
      <c r="L12" s="166"/>
      <c r="M12" s="166"/>
      <c r="N12" s="166"/>
      <c r="O12" s="166"/>
      <c r="P12" s="166"/>
      <c r="Q12" s="166"/>
      <c r="R12" s="166"/>
      <c r="S12" s="166"/>
      <c r="T12" s="166"/>
      <c r="U12" s="166"/>
      <c r="V12" s="166"/>
      <c r="W12" s="166"/>
      <c r="X12" s="166"/>
      <c r="Y12" s="166"/>
      <c r="Z12" s="166"/>
      <c r="AA12" s="166"/>
      <c r="AB12" s="166"/>
      <c r="AC12" s="166"/>
    </row>
    <row r="13" ht="12.75" customHeight="1">
      <c r="A13" s="214" t="s">
        <v>29</v>
      </c>
      <c r="B13" s="215"/>
      <c r="C13" s="215"/>
      <c r="D13" s="215"/>
      <c r="E13" s="215"/>
      <c r="F13" s="215"/>
      <c r="G13" s="215"/>
      <c r="H13" s="215"/>
      <c r="I13" s="215"/>
      <c r="J13" s="216"/>
      <c r="K13" s="166"/>
      <c r="L13" s="166"/>
      <c r="M13" s="166"/>
      <c r="N13" s="166"/>
      <c r="O13" s="166"/>
      <c r="P13" s="166"/>
      <c r="Q13" s="166"/>
      <c r="R13" s="166"/>
      <c r="S13" s="166"/>
      <c r="T13" s="166"/>
      <c r="U13" s="166"/>
      <c r="V13" s="166"/>
      <c r="W13" s="166"/>
      <c r="X13" s="166"/>
      <c r="Y13" s="166"/>
      <c r="Z13" s="166"/>
      <c r="AA13" s="166"/>
      <c r="AB13" s="166"/>
      <c r="AC13" s="166"/>
    </row>
    <row r="14" ht="12.75" customHeight="1">
      <c r="A14" s="191" t="s">
        <v>33</v>
      </c>
      <c r="B14" s="217">
        <f>152.92+8.51+1221.31+19.88+1272.37</f>
        <v>2674.99</v>
      </c>
      <c r="C14" s="218"/>
      <c r="D14" s="219">
        <f>143.39+2282.6+72.88+18.03</f>
        <v>2516.9</v>
      </c>
      <c r="E14" s="219">
        <f t="shared" ref="E14:E15" si="4">D14</f>
        <v>2516.9</v>
      </c>
      <c r="F14" s="220">
        <v>1503.32</v>
      </c>
      <c r="G14" s="221">
        <f t="shared" ref="G14:G19" si="5">D14*$H$1+D14</f>
        <v>2642.745</v>
      </c>
      <c r="H14" s="221">
        <f t="shared" ref="H14:J14" si="3">G14*$H$1+G14</f>
        <v>2774.88225</v>
      </c>
      <c r="I14" s="221">
        <f t="shared" si="3"/>
        <v>2913.626363</v>
      </c>
      <c r="J14" s="221">
        <f t="shared" si="3"/>
        <v>3059.307681</v>
      </c>
      <c r="K14" s="166" t="s">
        <v>120</v>
      </c>
      <c r="L14" s="166">
        <f>3187.77-262.73</f>
        <v>2925.04</v>
      </c>
      <c r="M14" s="166"/>
      <c r="N14" s="166"/>
      <c r="O14" s="166"/>
      <c r="P14" s="166"/>
      <c r="Q14" s="166"/>
      <c r="R14" s="166"/>
      <c r="S14" s="166"/>
      <c r="T14" s="166"/>
      <c r="U14" s="166"/>
      <c r="V14" s="166"/>
      <c r="W14" s="166"/>
      <c r="X14" s="166"/>
      <c r="Y14" s="166"/>
      <c r="Z14" s="166"/>
      <c r="AA14" s="166"/>
      <c r="AB14" s="166"/>
      <c r="AC14" s="166"/>
    </row>
    <row r="15" ht="12.75" customHeight="1">
      <c r="A15" s="191" t="s">
        <v>37</v>
      </c>
      <c r="B15" s="217"/>
      <c r="C15" s="218"/>
      <c r="D15" s="219">
        <v>114.53</v>
      </c>
      <c r="E15" s="219">
        <f t="shared" si="4"/>
        <v>114.53</v>
      </c>
      <c r="F15" s="220">
        <v>0.0</v>
      </c>
      <c r="G15" s="221">
        <f t="shared" si="5"/>
        <v>120.2565</v>
      </c>
      <c r="H15" s="221">
        <f t="shared" ref="H15:J15" si="6">G15*$H$1+G15</f>
        <v>126.269325</v>
      </c>
      <c r="I15" s="221">
        <f t="shared" si="6"/>
        <v>132.5827913</v>
      </c>
      <c r="J15" s="221">
        <f t="shared" si="6"/>
        <v>139.2119308</v>
      </c>
      <c r="K15" s="166"/>
      <c r="L15" s="166"/>
      <c r="M15" s="166"/>
      <c r="N15" s="166"/>
      <c r="O15" s="166"/>
      <c r="P15" s="166"/>
      <c r="Q15" s="166"/>
      <c r="R15" s="166"/>
      <c r="S15" s="166"/>
      <c r="T15" s="166"/>
      <c r="U15" s="166"/>
      <c r="V15" s="166"/>
      <c r="W15" s="166"/>
      <c r="X15" s="166"/>
      <c r="Y15" s="166"/>
      <c r="Z15" s="166"/>
      <c r="AA15" s="166"/>
      <c r="AB15" s="166"/>
      <c r="AC15" s="166"/>
    </row>
    <row r="16" ht="12.75" customHeight="1">
      <c r="A16" s="172" t="s">
        <v>35</v>
      </c>
      <c r="B16" s="217">
        <v>2158.77</v>
      </c>
      <c r="C16" s="222"/>
      <c r="D16" s="223">
        <v>3451.46</v>
      </c>
      <c r="E16" s="219">
        <f t="shared" ref="E16:E19" si="8">D16*1.1666</f>
        <v>4026.473236</v>
      </c>
      <c r="F16" s="220">
        <v>2097.18</v>
      </c>
      <c r="G16" s="221">
        <f t="shared" si="5"/>
        <v>3624.033</v>
      </c>
      <c r="H16" s="221">
        <f t="shared" ref="H16:J16" si="7">G16*$H$1+G16</f>
        <v>3805.23465</v>
      </c>
      <c r="I16" s="221">
        <f t="shared" si="7"/>
        <v>3995.496383</v>
      </c>
      <c r="J16" s="221">
        <f t="shared" si="7"/>
        <v>4195.271202</v>
      </c>
      <c r="K16" s="166"/>
      <c r="L16" s="166"/>
      <c r="M16" s="166"/>
      <c r="N16" s="166"/>
      <c r="O16" s="166"/>
      <c r="P16" s="166"/>
      <c r="Q16" s="166"/>
      <c r="R16" s="166"/>
      <c r="S16" s="166"/>
      <c r="T16" s="166"/>
      <c r="U16" s="166"/>
      <c r="V16" s="166"/>
      <c r="W16" s="166"/>
      <c r="X16" s="166"/>
      <c r="Y16" s="166"/>
      <c r="Z16" s="166"/>
      <c r="AA16" s="166"/>
      <c r="AB16" s="166"/>
      <c r="AC16" s="166"/>
    </row>
    <row r="17" ht="12.75" customHeight="1">
      <c r="A17" s="197" t="s">
        <v>38</v>
      </c>
      <c r="B17" s="217">
        <v>3452.92</v>
      </c>
      <c r="C17" s="224"/>
      <c r="D17" s="225">
        <v>394.21</v>
      </c>
      <c r="E17" s="219">
        <f t="shared" si="8"/>
        <v>459.885386</v>
      </c>
      <c r="F17" s="220">
        <v>3625.57</v>
      </c>
      <c r="G17" s="221">
        <f t="shared" si="5"/>
        <v>413.9205</v>
      </c>
      <c r="H17" s="221">
        <f t="shared" ref="H17:J17" si="9">G17*$H$1+G17</f>
        <v>434.616525</v>
      </c>
      <c r="I17" s="221">
        <f t="shared" si="9"/>
        <v>456.3473513</v>
      </c>
      <c r="J17" s="221">
        <f t="shared" si="9"/>
        <v>479.1647188</v>
      </c>
      <c r="K17" s="166"/>
      <c r="L17" s="166"/>
      <c r="M17" s="166"/>
      <c r="N17" s="166"/>
      <c r="O17" s="166"/>
      <c r="P17" s="166"/>
      <c r="Q17" s="166"/>
      <c r="R17" s="166"/>
      <c r="S17" s="166"/>
      <c r="T17" s="166"/>
      <c r="U17" s="166"/>
      <c r="V17" s="166"/>
      <c r="W17" s="166"/>
      <c r="X17" s="166"/>
      <c r="Y17" s="166"/>
      <c r="Z17" s="166"/>
      <c r="AA17" s="166"/>
      <c r="AB17" s="166"/>
      <c r="AC17" s="166"/>
    </row>
    <row r="18" ht="12.75" customHeight="1">
      <c r="A18" s="172" t="s">
        <v>121</v>
      </c>
      <c r="B18" s="217">
        <v>0.0</v>
      </c>
      <c r="C18" s="226"/>
      <c r="D18" s="227"/>
      <c r="E18" s="219">
        <f t="shared" si="8"/>
        <v>0</v>
      </c>
      <c r="F18" s="220">
        <f t="shared" ref="F18:F19" si="11">E18*$H$1+E18</f>
        <v>0</v>
      </c>
      <c r="G18" s="221">
        <f t="shared" si="5"/>
        <v>0</v>
      </c>
      <c r="H18" s="221">
        <f t="shared" ref="H18:J18" si="10">G18*$H$1+G18</f>
        <v>0</v>
      </c>
      <c r="I18" s="221">
        <f t="shared" si="10"/>
        <v>0</v>
      </c>
      <c r="J18" s="221">
        <f t="shared" si="10"/>
        <v>0</v>
      </c>
      <c r="K18" s="166"/>
      <c r="L18" s="166"/>
      <c r="M18" s="166"/>
      <c r="N18" s="166"/>
      <c r="O18" s="166"/>
      <c r="P18" s="166"/>
      <c r="Q18" s="166"/>
      <c r="R18" s="166"/>
      <c r="S18" s="166"/>
      <c r="T18" s="166"/>
      <c r="U18" s="166"/>
      <c r="V18" s="166"/>
      <c r="W18" s="166"/>
      <c r="X18" s="166"/>
      <c r="Y18" s="166"/>
      <c r="Z18" s="166"/>
      <c r="AA18" s="166"/>
      <c r="AB18" s="166"/>
      <c r="AC18" s="166"/>
    </row>
    <row r="19" ht="12.75" customHeight="1">
      <c r="A19" s="197" t="s">
        <v>122</v>
      </c>
      <c r="B19" s="228"/>
      <c r="C19" s="229"/>
      <c r="D19" s="230"/>
      <c r="E19" s="219">
        <f t="shared" si="8"/>
        <v>0</v>
      </c>
      <c r="F19" s="220">
        <f t="shared" si="11"/>
        <v>0</v>
      </c>
      <c r="G19" s="221">
        <f t="shared" si="5"/>
        <v>0</v>
      </c>
      <c r="H19" s="221">
        <f t="shared" ref="H19:J19" si="12">G19*$H$1+G19</f>
        <v>0</v>
      </c>
      <c r="I19" s="221">
        <f t="shared" si="12"/>
        <v>0</v>
      </c>
      <c r="J19" s="221">
        <f t="shared" si="12"/>
        <v>0</v>
      </c>
      <c r="K19" s="166"/>
      <c r="L19" s="166"/>
      <c r="M19" s="166"/>
      <c r="N19" s="166"/>
      <c r="O19" s="166"/>
      <c r="P19" s="166"/>
      <c r="Q19" s="166"/>
      <c r="R19" s="166"/>
      <c r="S19" s="166"/>
      <c r="T19" s="166"/>
      <c r="U19" s="166"/>
      <c r="V19" s="166"/>
      <c r="W19" s="166"/>
      <c r="X19" s="166"/>
      <c r="Y19" s="166"/>
      <c r="Z19" s="166"/>
      <c r="AA19" s="166"/>
      <c r="AB19" s="166"/>
      <c r="AC19" s="166"/>
    </row>
    <row r="20" ht="12.75" customHeight="1">
      <c r="A20" s="231" t="s">
        <v>40</v>
      </c>
      <c r="B20" s="232">
        <f t="shared" ref="B20:J20" si="13">sum(B14:B19)</f>
        <v>8286.68</v>
      </c>
      <c r="C20" s="233">
        <f t="shared" si="13"/>
        <v>0</v>
      </c>
      <c r="D20" s="234">
        <f t="shared" si="13"/>
        <v>6477.1</v>
      </c>
      <c r="E20" s="234">
        <f t="shared" si="13"/>
        <v>7117.788622</v>
      </c>
      <c r="F20" s="235">
        <f t="shared" si="13"/>
        <v>7226.07</v>
      </c>
      <c r="G20" s="236">
        <f t="shared" si="13"/>
        <v>6800.955</v>
      </c>
      <c r="H20" s="236">
        <f t="shared" si="13"/>
        <v>7141.00275</v>
      </c>
      <c r="I20" s="236">
        <f t="shared" si="13"/>
        <v>7498.052888</v>
      </c>
      <c r="J20" s="236">
        <f t="shared" si="13"/>
        <v>7872.955532</v>
      </c>
      <c r="K20" s="166"/>
      <c r="L20" s="166"/>
      <c r="M20" s="166"/>
      <c r="N20" s="166"/>
      <c r="O20" s="166"/>
      <c r="P20" s="166"/>
      <c r="Q20" s="166"/>
      <c r="R20" s="166"/>
      <c r="S20" s="166"/>
      <c r="T20" s="166"/>
      <c r="U20" s="166"/>
      <c r="V20" s="166"/>
      <c r="W20" s="166"/>
      <c r="X20" s="166"/>
      <c r="Y20" s="166"/>
      <c r="Z20" s="166"/>
      <c r="AA20" s="166"/>
      <c r="AB20" s="166"/>
      <c r="AC20" s="166"/>
    </row>
    <row r="21" ht="12.75" customHeight="1">
      <c r="A21" s="237" t="s">
        <v>41</v>
      </c>
      <c r="B21" s="238"/>
      <c r="C21" s="238"/>
      <c r="D21" s="238"/>
      <c r="E21" s="238"/>
      <c r="F21" s="238"/>
      <c r="G21" s="238"/>
      <c r="H21" s="238"/>
      <c r="I21" s="238"/>
      <c r="J21" s="239"/>
      <c r="K21" s="166"/>
      <c r="L21" s="166">
        <f>45182.77*0.11</f>
        <v>4970.1047</v>
      </c>
      <c r="M21" s="166"/>
      <c r="N21" s="166"/>
      <c r="O21" s="166"/>
      <c r="P21" s="166"/>
      <c r="Q21" s="166"/>
      <c r="R21" s="166"/>
      <c r="S21" s="166"/>
      <c r="T21" s="166"/>
      <c r="U21" s="166"/>
      <c r="V21" s="166"/>
      <c r="W21" s="166"/>
      <c r="X21" s="166"/>
      <c r="Y21" s="166"/>
      <c r="Z21" s="166"/>
      <c r="AA21" s="166"/>
      <c r="AB21" s="166"/>
      <c r="AC21" s="166"/>
    </row>
    <row r="22" ht="12.75" customHeight="1">
      <c r="A22" s="240" t="s">
        <v>123</v>
      </c>
      <c r="B22" s="217">
        <v>1877.3</v>
      </c>
      <c r="C22" s="218"/>
      <c r="D22" s="219">
        <v>527.2</v>
      </c>
      <c r="E22" s="219">
        <f t="shared" ref="E22:E23" si="15">D22</f>
        <v>527.2</v>
      </c>
      <c r="F22" s="241">
        <v>1971.17</v>
      </c>
      <c r="G22" s="242">
        <f t="shared" ref="G22:G36" si="16">D22*$H$1+D22</f>
        <v>553.56</v>
      </c>
      <c r="H22" s="242">
        <f t="shared" ref="H22:J22" si="14">G22*$H$1+G22</f>
        <v>581.238</v>
      </c>
      <c r="I22" s="242">
        <f t="shared" si="14"/>
        <v>610.2999</v>
      </c>
      <c r="J22" s="242">
        <f t="shared" si="14"/>
        <v>640.814895</v>
      </c>
      <c r="K22" s="166"/>
      <c r="L22" s="166">
        <f>L21/2</f>
        <v>2485.05235</v>
      </c>
      <c r="M22" s="166"/>
      <c r="N22" s="166"/>
      <c r="O22" s="166"/>
      <c r="P22" s="166"/>
      <c r="Q22" s="166"/>
      <c r="R22" s="166"/>
      <c r="S22" s="166"/>
      <c r="T22" s="166"/>
      <c r="U22" s="166"/>
      <c r="V22" s="166"/>
      <c r="W22" s="166"/>
      <c r="X22" s="166"/>
      <c r="Y22" s="166"/>
      <c r="Z22" s="166"/>
      <c r="AA22" s="166"/>
      <c r="AB22" s="166"/>
      <c r="AC22" s="166"/>
    </row>
    <row r="23" ht="12.75" customHeight="1">
      <c r="A23" s="243" t="s">
        <v>43</v>
      </c>
      <c r="B23" s="192">
        <v>8049.81</v>
      </c>
      <c r="C23" s="244"/>
      <c r="D23" s="223">
        <v>5604.27</v>
      </c>
      <c r="E23" s="219">
        <f t="shared" si="15"/>
        <v>5604.27</v>
      </c>
      <c r="F23" s="241">
        <v>8452.3</v>
      </c>
      <c r="G23" s="242">
        <f t="shared" si="16"/>
        <v>5884.4835</v>
      </c>
      <c r="H23" s="242">
        <f t="shared" ref="H23:J23" si="17">G23*$H$1+G23</f>
        <v>6178.707675</v>
      </c>
      <c r="I23" s="242">
        <f t="shared" si="17"/>
        <v>6487.643059</v>
      </c>
      <c r="J23" s="242">
        <f t="shared" si="17"/>
        <v>6812.025212</v>
      </c>
      <c r="K23" s="166"/>
      <c r="L23" s="166">
        <f>45182.77-L22</f>
        <v>42697.71765</v>
      </c>
      <c r="M23" s="166"/>
      <c r="N23" s="166"/>
      <c r="O23" s="166"/>
      <c r="P23" s="166"/>
      <c r="Q23" s="166"/>
      <c r="R23" s="166"/>
      <c r="S23" s="166"/>
      <c r="T23" s="166"/>
      <c r="U23" s="166"/>
      <c r="V23" s="166"/>
      <c r="W23" s="166"/>
      <c r="X23" s="166"/>
      <c r="Y23" s="166"/>
      <c r="Z23" s="166"/>
      <c r="AA23" s="166"/>
      <c r="AB23" s="166"/>
      <c r="AC23" s="166"/>
    </row>
    <row r="24" ht="12.75" customHeight="1">
      <c r="A24" s="243" t="s">
        <v>124</v>
      </c>
      <c r="B24" s="192"/>
      <c r="C24" s="244"/>
      <c r="D24" s="223">
        <f>43.39+170.44</f>
        <v>213.83</v>
      </c>
      <c r="E24" s="219">
        <f t="shared" ref="E24:E26" si="19">D24*1.1666</f>
        <v>249.454078</v>
      </c>
      <c r="F24" s="241">
        <v>0.0</v>
      </c>
      <c r="G24" s="242">
        <f t="shared" si="16"/>
        <v>224.5215</v>
      </c>
      <c r="H24" s="242">
        <f t="shared" ref="H24:J24" si="18">G24*$H$1+G24</f>
        <v>235.747575</v>
      </c>
      <c r="I24" s="242">
        <f t="shared" si="18"/>
        <v>247.5349538</v>
      </c>
      <c r="J24" s="242">
        <f t="shared" si="18"/>
        <v>259.9117014</v>
      </c>
      <c r="K24" s="166"/>
      <c r="L24" s="166"/>
      <c r="M24" s="166"/>
      <c r="N24" s="166"/>
      <c r="O24" s="166"/>
      <c r="P24" s="166"/>
      <c r="Q24" s="166"/>
      <c r="R24" s="166"/>
      <c r="S24" s="166"/>
      <c r="T24" s="166"/>
      <c r="U24" s="166"/>
      <c r="V24" s="166"/>
      <c r="W24" s="166"/>
      <c r="X24" s="166"/>
      <c r="Y24" s="166"/>
      <c r="Z24" s="166"/>
      <c r="AA24" s="166"/>
      <c r="AB24" s="166"/>
      <c r="AC24" s="166"/>
    </row>
    <row r="25" ht="12.75" customHeight="1">
      <c r="A25" s="243" t="s">
        <v>46</v>
      </c>
      <c r="B25" s="217">
        <v>81.35</v>
      </c>
      <c r="C25" s="245"/>
      <c r="D25" s="223">
        <v>226.17</v>
      </c>
      <c r="E25" s="219">
        <f t="shared" si="19"/>
        <v>263.849922</v>
      </c>
      <c r="F25" s="241">
        <v>85.42</v>
      </c>
      <c r="G25" s="242">
        <f t="shared" si="16"/>
        <v>237.4785</v>
      </c>
      <c r="H25" s="242">
        <f t="shared" ref="H25:J25" si="20">G25*$H$1+G25</f>
        <v>249.352425</v>
      </c>
      <c r="I25" s="242">
        <f t="shared" si="20"/>
        <v>261.8200463</v>
      </c>
      <c r="J25" s="242">
        <f t="shared" si="20"/>
        <v>274.9110486</v>
      </c>
      <c r="K25" s="166"/>
      <c r="L25" s="166"/>
      <c r="M25" s="166"/>
      <c r="N25" s="166"/>
      <c r="O25" s="166"/>
      <c r="P25" s="166"/>
      <c r="Q25" s="166"/>
      <c r="R25" s="166"/>
      <c r="S25" s="166"/>
      <c r="T25" s="166"/>
      <c r="U25" s="166"/>
      <c r="V25" s="166"/>
      <c r="W25" s="166"/>
      <c r="X25" s="166"/>
      <c r="Y25" s="166"/>
      <c r="Z25" s="166"/>
      <c r="AA25" s="166"/>
      <c r="AB25" s="166"/>
      <c r="AC25" s="166"/>
    </row>
    <row r="26" ht="12.75" customHeight="1">
      <c r="A26" s="243" t="s">
        <v>47</v>
      </c>
      <c r="B26" s="217">
        <f>36222.35+68.7+4648.02+2092.14</f>
        <v>43031.21</v>
      </c>
      <c r="C26" s="245">
        <f>'Wastewater Approved Rates 2023'!Q21</f>
        <v>18720</v>
      </c>
      <c r="D26" s="223">
        <v>13101.47</v>
      </c>
      <c r="E26" s="219">
        <f t="shared" si="19"/>
        <v>15284.1749</v>
      </c>
      <c r="F26" s="241">
        <v>42986.02</v>
      </c>
      <c r="G26" s="242">
        <f t="shared" si="16"/>
        <v>13756.5435</v>
      </c>
      <c r="H26" s="242">
        <f t="shared" ref="H26:J26" si="21">G26*$H$1+G26</f>
        <v>14444.37068</v>
      </c>
      <c r="I26" s="242">
        <f t="shared" si="21"/>
        <v>15166.58921</v>
      </c>
      <c r="J26" s="242">
        <f t="shared" si="21"/>
        <v>15924.91867</v>
      </c>
      <c r="K26" s="166" t="s">
        <v>125</v>
      </c>
      <c r="L26" s="166"/>
      <c r="M26" s="166"/>
      <c r="N26" s="166"/>
      <c r="O26" s="166"/>
      <c r="P26" s="166"/>
      <c r="Q26" s="166"/>
      <c r="R26" s="166"/>
      <c r="S26" s="166"/>
      <c r="T26" s="166"/>
      <c r="U26" s="166"/>
      <c r="V26" s="166"/>
      <c r="W26" s="166"/>
      <c r="X26" s="166"/>
      <c r="Y26" s="166"/>
      <c r="Z26" s="166"/>
      <c r="AA26" s="166"/>
      <c r="AB26" s="166"/>
      <c r="AC26" s="166"/>
    </row>
    <row r="27" ht="12.75" customHeight="1">
      <c r="A27" s="243" t="s">
        <v>126</v>
      </c>
      <c r="B27" s="246">
        <v>25464.0</v>
      </c>
      <c r="C27" s="245">
        <f>'Wastewater Approved Rates 2023'!Q26</f>
        <v>18377.84</v>
      </c>
      <c r="D27" s="223">
        <v>17849.0</v>
      </c>
      <c r="E27" s="219">
        <f>D27</f>
        <v>17849</v>
      </c>
      <c r="F27" s="241">
        <v>26737.2</v>
      </c>
      <c r="G27" s="242">
        <f t="shared" si="16"/>
        <v>18741.45</v>
      </c>
      <c r="H27" s="242">
        <f t="shared" ref="H27:J27" si="22">G27*$H$1+G27</f>
        <v>19678.5225</v>
      </c>
      <c r="I27" s="242">
        <f t="shared" si="22"/>
        <v>20662.44863</v>
      </c>
      <c r="J27" s="242">
        <f t="shared" si="22"/>
        <v>21695.57106</v>
      </c>
      <c r="K27" s="166"/>
      <c r="L27" s="166"/>
      <c r="M27" s="166"/>
      <c r="N27" s="166"/>
      <c r="O27" s="166"/>
      <c r="P27" s="166"/>
      <c r="Q27" s="166"/>
      <c r="R27" s="166"/>
      <c r="S27" s="166"/>
      <c r="T27" s="166"/>
      <c r="U27" s="166"/>
      <c r="V27" s="166"/>
      <c r="W27" s="166"/>
      <c r="X27" s="166"/>
      <c r="Y27" s="166"/>
      <c r="Z27" s="166"/>
      <c r="AA27" s="166"/>
      <c r="AB27" s="166"/>
      <c r="AC27" s="166"/>
    </row>
    <row r="28" ht="12.75" customHeight="1">
      <c r="A28" s="247" t="s">
        <v>50</v>
      </c>
      <c r="B28" s="248">
        <v>430.54</v>
      </c>
      <c r="C28" s="249"/>
      <c r="D28" s="223">
        <v>0.0</v>
      </c>
      <c r="E28" s="219">
        <f t="shared" ref="E28:E36" si="24">D28*1.1666</f>
        <v>0</v>
      </c>
      <c r="F28" s="241">
        <v>452.07</v>
      </c>
      <c r="G28" s="242">
        <f t="shared" si="16"/>
        <v>0</v>
      </c>
      <c r="H28" s="242">
        <f t="shared" ref="H28:J28" si="23">G28*$H$1+G28</f>
        <v>0</v>
      </c>
      <c r="I28" s="242">
        <f t="shared" si="23"/>
        <v>0</v>
      </c>
      <c r="J28" s="242">
        <f t="shared" si="23"/>
        <v>0</v>
      </c>
      <c r="K28" s="250" t="s">
        <v>127</v>
      </c>
      <c r="L28" s="250"/>
      <c r="M28" s="250"/>
      <c r="N28" s="250"/>
      <c r="O28" s="166"/>
      <c r="P28" s="166"/>
      <c r="Q28" s="166"/>
      <c r="R28" s="166"/>
      <c r="S28" s="166"/>
      <c r="T28" s="166"/>
      <c r="U28" s="166"/>
      <c r="V28" s="166"/>
      <c r="W28" s="166"/>
      <c r="X28" s="166"/>
      <c r="Y28" s="166"/>
      <c r="Z28" s="166"/>
      <c r="AA28" s="166"/>
      <c r="AB28" s="166"/>
      <c r="AC28" s="166"/>
    </row>
    <row r="29" ht="12.75" customHeight="1">
      <c r="A29" s="243" t="s">
        <v>55</v>
      </c>
      <c r="B29" s="246">
        <v>4695.0</v>
      </c>
      <c r="C29" s="245">
        <f>'Wastewater Approved Rates 2023'!Q24</f>
        <v>6385.6</v>
      </c>
      <c r="D29" s="223">
        <v>4518.0</v>
      </c>
      <c r="E29" s="219">
        <f t="shared" si="24"/>
        <v>5270.6988</v>
      </c>
      <c r="F29" s="241">
        <v>4929.75</v>
      </c>
      <c r="G29" s="242">
        <f t="shared" si="16"/>
        <v>4743.9</v>
      </c>
      <c r="H29" s="242">
        <f t="shared" ref="H29:J29" si="25">G29*$H$1+G29</f>
        <v>4981.095</v>
      </c>
      <c r="I29" s="242">
        <f t="shared" si="25"/>
        <v>5230.14975</v>
      </c>
      <c r="J29" s="242">
        <f t="shared" si="25"/>
        <v>5491.657238</v>
      </c>
      <c r="K29" s="166"/>
      <c r="L29" s="166"/>
      <c r="M29" s="166"/>
      <c r="N29" s="166"/>
      <c r="O29" s="166"/>
      <c r="P29" s="166"/>
      <c r="Q29" s="166"/>
      <c r="R29" s="166"/>
      <c r="S29" s="166"/>
      <c r="T29" s="166"/>
      <c r="U29" s="166"/>
      <c r="V29" s="166"/>
      <c r="W29" s="166"/>
      <c r="X29" s="166"/>
      <c r="Y29" s="166"/>
      <c r="Z29" s="166"/>
      <c r="AA29" s="166"/>
      <c r="AB29" s="166"/>
      <c r="AC29" s="166"/>
    </row>
    <row r="30" ht="12.75" customHeight="1">
      <c r="A30" s="243" t="s">
        <v>128</v>
      </c>
      <c r="B30" s="246">
        <v>3187.77</v>
      </c>
      <c r="C30" s="245">
        <f>'Wastewater Approved Rates 2023'!Q22</f>
        <v>1173.12</v>
      </c>
      <c r="D30" s="223">
        <v>1221.65</v>
      </c>
      <c r="E30" s="219">
        <f t="shared" si="24"/>
        <v>1425.17689</v>
      </c>
      <c r="F30" s="241">
        <v>3347.16</v>
      </c>
      <c r="G30" s="242">
        <f t="shared" si="16"/>
        <v>1282.7325</v>
      </c>
      <c r="H30" s="242">
        <f t="shared" ref="H30:J30" si="26">G30*$H$1+G30</f>
        <v>1346.869125</v>
      </c>
      <c r="I30" s="242">
        <f t="shared" si="26"/>
        <v>1414.212581</v>
      </c>
      <c r="J30" s="242">
        <f t="shared" si="26"/>
        <v>1484.92321</v>
      </c>
      <c r="K30" s="166"/>
      <c r="L30" s="166"/>
      <c r="M30" s="166"/>
      <c r="N30" s="166"/>
      <c r="O30" s="166"/>
      <c r="P30" s="166"/>
      <c r="Q30" s="166"/>
      <c r="R30" s="166"/>
      <c r="S30" s="166"/>
      <c r="T30" s="166"/>
      <c r="U30" s="166"/>
      <c r="V30" s="166"/>
      <c r="W30" s="166"/>
      <c r="X30" s="166"/>
      <c r="Y30" s="166"/>
      <c r="Z30" s="166"/>
      <c r="AA30" s="166"/>
      <c r="AB30" s="166"/>
      <c r="AC30" s="166"/>
    </row>
    <row r="31" ht="12.75" customHeight="1">
      <c r="A31" s="243" t="s">
        <v>129</v>
      </c>
      <c r="B31" s="217">
        <v>4719.94</v>
      </c>
      <c r="C31" s="245">
        <f>'Wastewater Approved Rates 2023'!Q23</f>
        <v>10795.2</v>
      </c>
      <c r="D31" s="223">
        <v>4484.01</v>
      </c>
      <c r="E31" s="219">
        <f t="shared" si="24"/>
        <v>5231.046066</v>
      </c>
      <c r="F31" s="241">
        <v>4665.78</v>
      </c>
      <c r="G31" s="242">
        <f t="shared" si="16"/>
        <v>4708.2105</v>
      </c>
      <c r="H31" s="242">
        <f t="shared" ref="H31:J31" si="27">G31*$H$1+G31</f>
        <v>4943.621025</v>
      </c>
      <c r="I31" s="242">
        <f t="shared" si="27"/>
        <v>5190.802076</v>
      </c>
      <c r="J31" s="242">
        <f t="shared" si="27"/>
        <v>5450.34218</v>
      </c>
      <c r="K31" s="166"/>
      <c r="L31" s="166"/>
      <c r="M31" s="166"/>
      <c r="N31" s="166"/>
      <c r="O31" s="166"/>
      <c r="P31" s="166"/>
      <c r="Q31" s="166"/>
      <c r="R31" s="166"/>
      <c r="S31" s="166"/>
      <c r="T31" s="166"/>
      <c r="U31" s="166"/>
      <c r="V31" s="166"/>
      <c r="W31" s="166"/>
      <c r="X31" s="166"/>
      <c r="Y31" s="166"/>
      <c r="Z31" s="166"/>
      <c r="AA31" s="166"/>
      <c r="AB31" s="166"/>
      <c r="AC31" s="166"/>
    </row>
    <row r="32" ht="12.75" customHeight="1">
      <c r="A32" s="243" t="s">
        <v>58</v>
      </c>
      <c r="B32" s="217"/>
      <c r="C32" s="245"/>
      <c r="D32" s="223">
        <v>490.0</v>
      </c>
      <c r="E32" s="219">
        <f t="shared" si="24"/>
        <v>571.634</v>
      </c>
      <c r="F32" s="241"/>
      <c r="G32" s="242">
        <f t="shared" si="16"/>
        <v>514.5</v>
      </c>
      <c r="H32" s="242">
        <f t="shared" ref="H32:J32" si="28">G32*$H$1+G32</f>
        <v>540.225</v>
      </c>
      <c r="I32" s="242">
        <f t="shared" si="28"/>
        <v>567.23625</v>
      </c>
      <c r="J32" s="242">
        <f t="shared" si="28"/>
        <v>595.5980625</v>
      </c>
      <c r="K32" s="166"/>
      <c r="L32" s="166"/>
      <c r="M32" s="166"/>
      <c r="N32" s="166"/>
      <c r="O32" s="166"/>
      <c r="P32" s="166"/>
      <c r="Q32" s="166"/>
      <c r="R32" s="166"/>
      <c r="S32" s="166"/>
      <c r="T32" s="166"/>
      <c r="U32" s="166"/>
      <c r="V32" s="166"/>
      <c r="W32" s="166"/>
      <c r="X32" s="166"/>
      <c r="Y32" s="166"/>
      <c r="Z32" s="166"/>
      <c r="AA32" s="166"/>
      <c r="AB32" s="166"/>
      <c r="AC32" s="166"/>
    </row>
    <row r="33" ht="12.75" customHeight="1">
      <c r="A33" s="243" t="s">
        <v>130</v>
      </c>
      <c r="B33" s="217">
        <f>98.64</f>
        <v>98.64</v>
      </c>
      <c r="C33" s="245">
        <v>1382.0</v>
      </c>
      <c r="D33" s="223">
        <f>42.3+27.75+5526.17</f>
        <v>5596.22</v>
      </c>
      <c r="E33" s="219">
        <f t="shared" si="24"/>
        <v>6528.550252</v>
      </c>
      <c r="F33" s="241">
        <v>103.57</v>
      </c>
      <c r="G33" s="242">
        <f t="shared" si="16"/>
        <v>5876.031</v>
      </c>
      <c r="H33" s="242">
        <f t="shared" ref="H33:J33" si="29">G33*$H$1+G33</f>
        <v>6169.83255</v>
      </c>
      <c r="I33" s="242">
        <f t="shared" si="29"/>
        <v>6478.324178</v>
      </c>
      <c r="J33" s="242">
        <f t="shared" si="29"/>
        <v>6802.240386</v>
      </c>
      <c r="K33" s="166"/>
      <c r="L33" s="166"/>
      <c r="M33" s="166"/>
      <c r="N33" s="166"/>
      <c r="O33" s="166"/>
      <c r="P33" s="166"/>
      <c r="Q33" s="166"/>
      <c r="R33" s="166"/>
      <c r="S33" s="166"/>
      <c r="T33" s="166"/>
      <c r="U33" s="166"/>
      <c r="V33" s="166"/>
      <c r="W33" s="166"/>
      <c r="X33" s="166"/>
      <c r="Y33" s="166"/>
      <c r="Z33" s="166"/>
      <c r="AA33" s="166"/>
      <c r="AB33" s="166"/>
      <c r="AC33" s="166"/>
    </row>
    <row r="34" ht="12.75" customHeight="1">
      <c r="A34" s="251" t="s">
        <v>131</v>
      </c>
      <c r="B34" s="217"/>
      <c r="C34" s="252"/>
      <c r="D34" s="253">
        <v>323.25</v>
      </c>
      <c r="E34" s="219">
        <f t="shared" si="24"/>
        <v>377.10345</v>
      </c>
      <c r="F34" s="241">
        <v>0.0</v>
      </c>
      <c r="G34" s="242">
        <f t="shared" si="16"/>
        <v>339.4125</v>
      </c>
      <c r="H34" s="242">
        <f t="shared" ref="H34:J34" si="30">G34*$H$1+G34</f>
        <v>356.383125</v>
      </c>
      <c r="I34" s="242">
        <f t="shared" si="30"/>
        <v>374.2022813</v>
      </c>
      <c r="J34" s="242">
        <f t="shared" si="30"/>
        <v>392.9123953</v>
      </c>
      <c r="K34" s="166"/>
      <c r="L34" s="166"/>
      <c r="M34" s="166"/>
      <c r="N34" s="166"/>
      <c r="O34" s="166"/>
      <c r="P34" s="166"/>
      <c r="Q34" s="166"/>
      <c r="R34" s="166"/>
      <c r="S34" s="166"/>
      <c r="T34" s="166"/>
      <c r="U34" s="166"/>
      <c r="V34" s="166"/>
      <c r="W34" s="166"/>
      <c r="X34" s="166"/>
      <c r="Y34" s="166"/>
      <c r="Z34" s="166"/>
      <c r="AA34" s="166"/>
      <c r="AB34" s="166"/>
      <c r="AC34" s="166"/>
    </row>
    <row r="35" ht="12.75" customHeight="1">
      <c r="A35" s="197" t="s">
        <v>132</v>
      </c>
      <c r="B35" s="217">
        <v>179.44</v>
      </c>
      <c r="C35" s="252"/>
      <c r="D35" s="253">
        <f>258.63+58.8</f>
        <v>317.43</v>
      </c>
      <c r="E35" s="219">
        <f t="shared" si="24"/>
        <v>370.313838</v>
      </c>
      <c r="F35" s="241">
        <v>188.41</v>
      </c>
      <c r="G35" s="242">
        <f t="shared" si="16"/>
        <v>333.3015</v>
      </c>
      <c r="H35" s="242">
        <f t="shared" ref="H35:J35" si="31">G35*$H$1+G35</f>
        <v>349.966575</v>
      </c>
      <c r="I35" s="242">
        <f t="shared" si="31"/>
        <v>367.4649038</v>
      </c>
      <c r="J35" s="242">
        <f t="shared" si="31"/>
        <v>385.8381489</v>
      </c>
      <c r="K35" s="166"/>
      <c r="L35" s="166"/>
      <c r="M35" s="166"/>
      <c r="N35" s="166"/>
      <c r="O35" s="166"/>
      <c r="P35" s="166"/>
      <c r="Q35" s="166"/>
      <c r="R35" s="166"/>
      <c r="S35" s="166"/>
      <c r="T35" s="166"/>
      <c r="U35" s="166"/>
      <c r="V35" s="166"/>
      <c r="W35" s="166"/>
      <c r="X35" s="166"/>
      <c r="Y35" s="166"/>
      <c r="Z35" s="166"/>
      <c r="AA35" s="166"/>
      <c r="AB35" s="166"/>
      <c r="AC35" s="166"/>
    </row>
    <row r="36" ht="12.75" customHeight="1">
      <c r="A36" s="254" t="s">
        <v>61</v>
      </c>
      <c r="B36" s="255">
        <f>IFERROR(__xludf.DUMMYFUNCTION("-12071-654-262.73-400"),-13387.73)</f>
        <v>-13387.73</v>
      </c>
      <c r="C36" s="206"/>
      <c r="D36" s="207"/>
      <c r="E36" s="219">
        <f t="shared" si="24"/>
        <v>0</v>
      </c>
      <c r="F36" s="241">
        <f>E36*$H$1+E36</f>
        <v>0</v>
      </c>
      <c r="G36" s="242">
        <f t="shared" si="16"/>
        <v>0</v>
      </c>
      <c r="H36" s="242">
        <f t="shared" ref="H36:J36" si="32">G36*$H$1+G36</f>
        <v>0</v>
      </c>
      <c r="I36" s="242">
        <f t="shared" si="32"/>
        <v>0</v>
      </c>
      <c r="J36" s="242">
        <f t="shared" si="32"/>
        <v>0</v>
      </c>
      <c r="K36" s="166"/>
      <c r="L36" s="166"/>
      <c r="M36" s="166"/>
      <c r="N36" s="166"/>
      <c r="O36" s="166"/>
      <c r="P36" s="166"/>
      <c r="Q36" s="166"/>
      <c r="R36" s="166"/>
      <c r="S36" s="166"/>
      <c r="T36" s="166"/>
      <c r="U36" s="166"/>
      <c r="V36" s="166"/>
      <c r="W36" s="166"/>
      <c r="X36" s="166"/>
      <c r="Y36" s="166"/>
      <c r="Z36" s="166"/>
      <c r="AA36" s="166"/>
      <c r="AB36" s="166"/>
      <c r="AC36" s="166"/>
    </row>
    <row r="37" ht="12.75" customHeight="1">
      <c r="A37" s="256" t="s">
        <v>62</v>
      </c>
      <c r="B37" s="257">
        <f t="shared" ref="B37:J37" si="33">SUM(B22:B36)</f>
        <v>78427.27</v>
      </c>
      <c r="C37" s="257">
        <f t="shared" si="33"/>
        <v>56833.76</v>
      </c>
      <c r="D37" s="258">
        <f t="shared" si="33"/>
        <v>54472.5</v>
      </c>
      <c r="E37" s="258">
        <f t="shared" si="33"/>
        <v>59552.4722</v>
      </c>
      <c r="F37" s="259">
        <f t="shared" si="33"/>
        <v>93918.85</v>
      </c>
      <c r="G37" s="260">
        <f t="shared" si="33"/>
        <v>57196.125</v>
      </c>
      <c r="H37" s="260">
        <f t="shared" si="33"/>
        <v>60055.93125</v>
      </c>
      <c r="I37" s="260">
        <f t="shared" si="33"/>
        <v>63058.72781</v>
      </c>
      <c r="J37" s="260">
        <f t="shared" si="33"/>
        <v>66211.6642</v>
      </c>
      <c r="K37" s="166"/>
      <c r="L37" s="166"/>
      <c r="M37" s="166"/>
      <c r="N37" s="166"/>
      <c r="O37" s="166"/>
      <c r="P37" s="166"/>
      <c r="Q37" s="166"/>
      <c r="R37" s="166"/>
      <c r="S37" s="166"/>
      <c r="T37" s="166"/>
      <c r="U37" s="166"/>
      <c r="V37" s="166"/>
      <c r="W37" s="166"/>
      <c r="X37" s="166"/>
      <c r="Y37" s="166"/>
      <c r="Z37" s="166"/>
      <c r="AA37" s="166"/>
      <c r="AB37" s="166"/>
      <c r="AC37" s="166"/>
    </row>
    <row r="38" ht="12.75" customHeight="1">
      <c r="A38" s="261" t="s">
        <v>63</v>
      </c>
      <c r="B38" s="238"/>
      <c r="C38" s="238"/>
      <c r="D38" s="238"/>
      <c r="E38" s="238"/>
      <c r="F38" s="238"/>
      <c r="G38" s="238"/>
      <c r="H38" s="238"/>
      <c r="I38" s="238"/>
      <c r="J38" s="239"/>
      <c r="K38" s="166"/>
      <c r="L38" s="166"/>
      <c r="M38" s="166"/>
      <c r="N38" s="166"/>
      <c r="O38" s="166"/>
      <c r="P38" s="166"/>
      <c r="Q38" s="166"/>
      <c r="R38" s="166"/>
      <c r="S38" s="166"/>
      <c r="T38" s="166"/>
      <c r="U38" s="166"/>
      <c r="V38" s="166"/>
      <c r="W38" s="166"/>
      <c r="X38" s="166"/>
      <c r="Y38" s="166"/>
      <c r="Z38" s="166"/>
      <c r="AA38" s="166"/>
      <c r="AB38" s="166"/>
      <c r="AC38" s="166"/>
    </row>
    <row r="39" ht="12.75" customHeight="1">
      <c r="A39" s="172" t="s">
        <v>64</v>
      </c>
      <c r="B39" s="262">
        <v>449.55</v>
      </c>
      <c r="C39" s="244"/>
      <c r="D39" s="223">
        <f>104.9+62.23</f>
        <v>167.13</v>
      </c>
      <c r="E39" s="223">
        <f>D39*1.1666</f>
        <v>194.973858</v>
      </c>
      <c r="F39" s="241">
        <v>472.03</v>
      </c>
      <c r="G39" s="242">
        <f t="shared" ref="G39:G45" si="35">D39*$H$1+D39</f>
        <v>175.4865</v>
      </c>
      <c r="H39" s="242">
        <f t="shared" ref="H39:J39" si="34">G39*$H$1+G39</f>
        <v>184.260825</v>
      </c>
      <c r="I39" s="242">
        <f t="shared" si="34"/>
        <v>193.4738663</v>
      </c>
      <c r="J39" s="242">
        <f t="shared" si="34"/>
        <v>203.1475596</v>
      </c>
      <c r="K39" s="166" t="s">
        <v>133</v>
      </c>
      <c r="L39" s="166"/>
      <c r="M39" s="166"/>
      <c r="N39" s="166"/>
      <c r="O39" s="166"/>
      <c r="P39" s="166"/>
      <c r="Q39" s="166"/>
      <c r="R39" s="166"/>
      <c r="S39" s="166"/>
      <c r="T39" s="166"/>
      <c r="U39" s="166"/>
      <c r="V39" s="166"/>
      <c r="W39" s="166"/>
      <c r="X39" s="166"/>
      <c r="Y39" s="166"/>
      <c r="Z39" s="166"/>
      <c r="AA39" s="166"/>
      <c r="AB39" s="166"/>
      <c r="AC39" s="166"/>
    </row>
    <row r="40" ht="12.75" customHeight="1">
      <c r="A40" s="172" t="s">
        <v>134</v>
      </c>
      <c r="B40" s="262">
        <v>69.97</v>
      </c>
      <c r="C40" s="244"/>
      <c r="D40" s="223">
        <v>583.72</v>
      </c>
      <c r="E40" s="223">
        <f>D40</f>
        <v>583.72</v>
      </c>
      <c r="F40" s="241">
        <v>73.47</v>
      </c>
      <c r="G40" s="242">
        <f t="shared" si="35"/>
        <v>612.906</v>
      </c>
      <c r="H40" s="242">
        <f t="shared" ref="H40:J40" si="36">G40*$H$1+G40</f>
        <v>643.5513</v>
      </c>
      <c r="I40" s="242">
        <f t="shared" si="36"/>
        <v>675.728865</v>
      </c>
      <c r="J40" s="242">
        <f t="shared" si="36"/>
        <v>709.5153083</v>
      </c>
      <c r="K40" s="166" t="s">
        <v>135</v>
      </c>
      <c r="L40" s="166"/>
      <c r="M40" s="166"/>
      <c r="N40" s="166"/>
      <c r="O40" s="166"/>
      <c r="P40" s="166"/>
      <c r="Q40" s="166"/>
      <c r="R40" s="166"/>
      <c r="S40" s="166"/>
      <c r="T40" s="166"/>
      <c r="U40" s="166"/>
      <c r="V40" s="166"/>
      <c r="W40" s="166"/>
      <c r="X40" s="166"/>
      <c r="Y40" s="166"/>
      <c r="Z40" s="166"/>
      <c r="AA40" s="166"/>
      <c r="AB40" s="166"/>
      <c r="AC40" s="166"/>
    </row>
    <row r="41" ht="12.75" customHeight="1">
      <c r="A41" s="172" t="s">
        <v>72</v>
      </c>
      <c r="B41" s="262">
        <v>71.55</v>
      </c>
      <c r="C41" s="244"/>
      <c r="D41" s="223">
        <v>2419.97</v>
      </c>
      <c r="E41" s="223">
        <f>D41*1.1666</f>
        <v>2823.137002</v>
      </c>
      <c r="F41" s="241">
        <f>75.13+499.18</f>
        <v>574.31</v>
      </c>
      <c r="G41" s="242">
        <f t="shared" si="35"/>
        <v>2540.9685</v>
      </c>
      <c r="H41" s="242">
        <f t="shared" ref="H41:J41" si="37">G41*$H$1+G41</f>
        <v>2668.016925</v>
      </c>
      <c r="I41" s="242">
        <f t="shared" si="37"/>
        <v>2801.417771</v>
      </c>
      <c r="J41" s="242">
        <f t="shared" si="37"/>
        <v>2941.48866</v>
      </c>
      <c r="K41" s="166"/>
      <c r="L41" s="166"/>
      <c r="M41" s="166"/>
      <c r="N41" s="166"/>
      <c r="O41" s="166"/>
      <c r="P41" s="166"/>
      <c r="Q41" s="166"/>
      <c r="R41" s="166"/>
      <c r="S41" s="166"/>
      <c r="T41" s="166"/>
      <c r="U41" s="166"/>
      <c r="V41" s="166"/>
      <c r="W41" s="166"/>
      <c r="X41" s="166"/>
      <c r="Y41" s="166"/>
      <c r="Z41" s="166"/>
      <c r="AA41" s="166"/>
      <c r="AB41" s="166"/>
      <c r="AC41" s="166"/>
    </row>
    <row r="42" ht="12.75" customHeight="1">
      <c r="A42" s="191" t="s">
        <v>136</v>
      </c>
      <c r="B42" s="262"/>
      <c r="C42" s="244"/>
      <c r="D42" s="223">
        <v>30.0</v>
      </c>
      <c r="E42" s="223">
        <f t="shared" ref="E42:E44" si="39">D42</f>
        <v>30</v>
      </c>
      <c r="F42" s="241">
        <v>0.0</v>
      </c>
      <c r="G42" s="242">
        <f t="shared" si="35"/>
        <v>31.5</v>
      </c>
      <c r="H42" s="242">
        <f t="shared" ref="H42:J42" si="38">G42*$H$1+G42</f>
        <v>33.075</v>
      </c>
      <c r="I42" s="242">
        <f t="shared" si="38"/>
        <v>34.72875</v>
      </c>
      <c r="J42" s="242">
        <f t="shared" si="38"/>
        <v>36.4651875</v>
      </c>
      <c r="K42" s="166"/>
      <c r="L42" s="166"/>
      <c r="M42" s="166"/>
      <c r="N42" s="166"/>
      <c r="O42" s="166"/>
      <c r="P42" s="166"/>
      <c r="Q42" s="166"/>
      <c r="R42" s="166"/>
      <c r="S42" s="166"/>
      <c r="T42" s="166"/>
      <c r="U42" s="166"/>
      <c r="V42" s="166"/>
      <c r="W42" s="166"/>
      <c r="X42" s="166"/>
      <c r="Y42" s="166"/>
      <c r="Z42" s="166"/>
      <c r="AA42" s="166"/>
      <c r="AB42" s="166"/>
      <c r="AC42" s="166"/>
    </row>
    <row r="43" ht="12.75" customHeight="1">
      <c r="A43" s="191" t="s">
        <v>137</v>
      </c>
      <c r="B43" s="262">
        <v>7290.0</v>
      </c>
      <c r="C43" s="245">
        <f>'Wastewater Approved Rates 2023'!Q25</f>
        <v>16061.76</v>
      </c>
      <c r="D43" s="223">
        <v>3375.0</v>
      </c>
      <c r="E43" s="223">
        <f t="shared" si="39"/>
        <v>3375</v>
      </c>
      <c r="F43" s="241">
        <v>16054.5</v>
      </c>
      <c r="G43" s="242">
        <f t="shared" si="35"/>
        <v>3543.75</v>
      </c>
      <c r="H43" s="242">
        <f t="shared" ref="H43:J43" si="40">G43*$H$1+G43</f>
        <v>3720.9375</v>
      </c>
      <c r="I43" s="242">
        <f t="shared" si="40"/>
        <v>3906.984375</v>
      </c>
      <c r="J43" s="242">
        <f t="shared" si="40"/>
        <v>4102.333594</v>
      </c>
      <c r="K43" s="166"/>
      <c r="L43" s="166"/>
      <c r="M43" s="166"/>
      <c r="N43" s="166"/>
      <c r="O43" s="166"/>
      <c r="P43" s="166"/>
      <c r="Q43" s="166"/>
      <c r="R43" s="166"/>
      <c r="S43" s="166"/>
      <c r="T43" s="166"/>
      <c r="U43" s="166"/>
      <c r="V43" s="166"/>
      <c r="W43" s="166"/>
      <c r="X43" s="166"/>
      <c r="Y43" s="166"/>
      <c r="Z43" s="166"/>
      <c r="AA43" s="166"/>
      <c r="AB43" s="166"/>
      <c r="AC43" s="166"/>
    </row>
    <row r="44" ht="12.75" customHeight="1">
      <c r="A44" s="172" t="s">
        <v>74</v>
      </c>
      <c r="B44" s="262">
        <f>29.4+140</f>
        <v>169.4</v>
      </c>
      <c r="C44" s="244"/>
      <c r="D44" s="223">
        <v>100.0</v>
      </c>
      <c r="E44" s="223">
        <f t="shared" si="39"/>
        <v>100</v>
      </c>
      <c r="F44" s="241">
        <v>168.0</v>
      </c>
      <c r="G44" s="242">
        <f t="shared" si="35"/>
        <v>105</v>
      </c>
      <c r="H44" s="242">
        <f t="shared" ref="H44:J44" si="41">G44*$H$1+G44</f>
        <v>110.25</v>
      </c>
      <c r="I44" s="242">
        <f t="shared" si="41"/>
        <v>115.7625</v>
      </c>
      <c r="J44" s="242">
        <f t="shared" si="41"/>
        <v>121.550625</v>
      </c>
      <c r="K44" s="166"/>
      <c r="L44" s="166"/>
      <c r="M44" s="166"/>
      <c r="N44" s="166"/>
      <c r="O44" s="166"/>
      <c r="P44" s="166"/>
      <c r="Q44" s="166"/>
      <c r="R44" s="166"/>
      <c r="S44" s="166"/>
      <c r="T44" s="166"/>
      <c r="U44" s="166"/>
      <c r="V44" s="166"/>
      <c r="W44" s="166"/>
      <c r="X44" s="166"/>
      <c r="Y44" s="166"/>
      <c r="Z44" s="166"/>
      <c r="AA44" s="166"/>
      <c r="AB44" s="166"/>
      <c r="AC44" s="166"/>
    </row>
    <row r="45" ht="12.75" customHeight="1">
      <c r="A45" s="172" t="s">
        <v>76</v>
      </c>
      <c r="B45" s="262">
        <f>61.1+164.5+913.68+679.15</f>
        <v>1818.43</v>
      </c>
      <c r="C45" s="244"/>
      <c r="D45" s="223">
        <f>168.03+1205.8</f>
        <v>1373.83</v>
      </c>
      <c r="E45" s="223">
        <f>D45*1.1666</f>
        <v>1602.710078</v>
      </c>
      <c r="F45" s="241">
        <v>2050.52</v>
      </c>
      <c r="G45" s="242">
        <f t="shared" si="35"/>
        <v>1442.5215</v>
      </c>
      <c r="H45" s="242">
        <f t="shared" ref="H45:J45" si="42">G45*$H$1+G45</f>
        <v>1514.647575</v>
      </c>
      <c r="I45" s="242">
        <f t="shared" si="42"/>
        <v>1590.379954</v>
      </c>
      <c r="J45" s="242">
        <f t="shared" si="42"/>
        <v>1669.898951</v>
      </c>
      <c r="K45" s="166"/>
      <c r="L45" s="166"/>
      <c r="M45" s="166"/>
      <c r="N45" s="166"/>
      <c r="O45" s="166"/>
      <c r="P45" s="166"/>
      <c r="Q45" s="166"/>
      <c r="R45" s="166"/>
      <c r="S45" s="166"/>
      <c r="T45" s="166"/>
      <c r="U45" s="166"/>
      <c r="V45" s="166"/>
      <c r="W45" s="166"/>
      <c r="X45" s="166"/>
      <c r="Y45" s="166"/>
      <c r="Z45" s="166"/>
      <c r="AA45" s="166"/>
      <c r="AB45" s="166"/>
      <c r="AC45" s="166"/>
    </row>
    <row r="46" ht="12.75" customHeight="1">
      <c r="A46" s="172" t="s">
        <v>78</v>
      </c>
      <c r="B46" s="262"/>
      <c r="C46" s="244"/>
      <c r="D46" s="223">
        <v>6580.0</v>
      </c>
      <c r="E46" s="223"/>
      <c r="F46" s="241"/>
      <c r="G46" s="242"/>
      <c r="H46" s="242"/>
      <c r="I46" s="242"/>
      <c r="J46" s="242"/>
      <c r="K46" s="166"/>
      <c r="L46" s="166"/>
      <c r="M46" s="166"/>
      <c r="N46" s="166"/>
      <c r="O46" s="166"/>
      <c r="P46" s="166"/>
      <c r="Q46" s="166"/>
      <c r="R46" s="166"/>
      <c r="S46" s="166"/>
      <c r="T46" s="166"/>
      <c r="U46" s="166"/>
      <c r="V46" s="166"/>
      <c r="W46" s="166"/>
      <c r="X46" s="166"/>
      <c r="Y46" s="166"/>
      <c r="Z46" s="166"/>
      <c r="AA46" s="166"/>
      <c r="AB46" s="166"/>
      <c r="AC46" s="166"/>
    </row>
    <row r="47" ht="12.75" customHeight="1">
      <c r="A47" s="172" t="s">
        <v>80</v>
      </c>
      <c r="B47" s="262">
        <v>879.84</v>
      </c>
      <c r="C47" s="244"/>
      <c r="D47" s="223">
        <v>900.52</v>
      </c>
      <c r="E47" s="223">
        <f t="shared" ref="E47:E52" si="44">D47*1.1666</f>
        <v>1050.546632</v>
      </c>
      <c r="F47" s="241">
        <v>882.38</v>
      </c>
      <c r="G47" s="242">
        <f t="shared" ref="G47:G52" si="45">D47*$H$1+D47</f>
        <v>945.546</v>
      </c>
      <c r="H47" s="242">
        <f t="shared" ref="H47:J47" si="43">G47*$H$1+G47</f>
        <v>992.8233</v>
      </c>
      <c r="I47" s="242">
        <f t="shared" si="43"/>
        <v>1042.464465</v>
      </c>
      <c r="J47" s="242">
        <f t="shared" si="43"/>
        <v>1094.587688</v>
      </c>
      <c r="K47" s="250" t="s">
        <v>138</v>
      </c>
      <c r="L47" s="166"/>
      <c r="M47" s="166"/>
      <c r="N47" s="166"/>
      <c r="O47" s="166"/>
      <c r="P47" s="166"/>
      <c r="Q47" s="166"/>
      <c r="R47" s="166"/>
      <c r="S47" s="166"/>
      <c r="T47" s="166"/>
      <c r="U47" s="166"/>
      <c r="V47" s="166"/>
      <c r="W47" s="166"/>
      <c r="X47" s="166"/>
      <c r="Y47" s="166"/>
      <c r="Z47" s="166"/>
      <c r="AA47" s="166"/>
      <c r="AB47" s="166"/>
      <c r="AC47" s="166"/>
    </row>
    <row r="48" ht="12.75" customHeight="1">
      <c r="A48" s="197" t="s">
        <v>139</v>
      </c>
      <c r="B48" s="263">
        <v>-500.0</v>
      </c>
      <c r="C48" s="252"/>
      <c r="D48" s="253">
        <v>0.0</v>
      </c>
      <c r="E48" s="223">
        <f t="shared" si="44"/>
        <v>0</v>
      </c>
      <c r="F48" s="241">
        <f>E48*$H$1+E48</f>
        <v>0</v>
      </c>
      <c r="G48" s="242">
        <f t="shared" si="45"/>
        <v>0</v>
      </c>
      <c r="H48" s="242">
        <f t="shared" ref="H48:J48" si="46">G48*$H$1+G48</f>
        <v>0</v>
      </c>
      <c r="I48" s="242">
        <f t="shared" si="46"/>
        <v>0</v>
      </c>
      <c r="J48" s="242">
        <f t="shared" si="46"/>
        <v>0</v>
      </c>
      <c r="K48" s="166"/>
      <c r="L48" s="166"/>
      <c r="M48" s="166"/>
      <c r="N48" s="166"/>
      <c r="O48" s="166"/>
      <c r="P48" s="166"/>
      <c r="Q48" s="166"/>
      <c r="R48" s="166"/>
      <c r="S48" s="166"/>
      <c r="T48" s="166"/>
      <c r="U48" s="166"/>
      <c r="V48" s="166"/>
      <c r="W48" s="166"/>
      <c r="X48" s="166"/>
      <c r="Y48" s="166"/>
      <c r="Z48" s="166"/>
      <c r="AA48" s="166"/>
      <c r="AB48" s="166"/>
      <c r="AC48" s="166"/>
    </row>
    <row r="49" ht="12.75" customHeight="1">
      <c r="A49" s="197" t="s">
        <v>140</v>
      </c>
      <c r="B49" s="263">
        <v>294.4</v>
      </c>
      <c r="C49" s="252"/>
      <c r="D49" s="264">
        <v>48.0</v>
      </c>
      <c r="E49" s="223">
        <f t="shared" si="44"/>
        <v>55.9968</v>
      </c>
      <c r="F49" s="241">
        <v>0.0</v>
      </c>
      <c r="G49" s="242">
        <f t="shared" si="45"/>
        <v>50.4</v>
      </c>
      <c r="H49" s="242">
        <f t="shared" ref="H49:J49" si="47">G49*$H$1+G49</f>
        <v>52.92</v>
      </c>
      <c r="I49" s="242">
        <f t="shared" si="47"/>
        <v>55.566</v>
      </c>
      <c r="J49" s="242">
        <f t="shared" si="47"/>
        <v>58.3443</v>
      </c>
      <c r="K49" s="166"/>
      <c r="L49" s="166"/>
      <c r="M49" s="166"/>
      <c r="N49" s="166"/>
      <c r="O49" s="166"/>
      <c r="P49" s="166"/>
      <c r="Q49" s="166"/>
      <c r="R49" s="166"/>
      <c r="S49" s="166"/>
      <c r="T49" s="166"/>
      <c r="U49" s="166"/>
      <c r="V49" s="166"/>
      <c r="W49" s="166"/>
      <c r="X49" s="166"/>
      <c r="Y49" s="166"/>
      <c r="Z49" s="166"/>
      <c r="AA49" s="166"/>
      <c r="AB49" s="166"/>
      <c r="AC49" s="166"/>
    </row>
    <row r="50" ht="12.75" customHeight="1">
      <c r="A50" s="197" t="s">
        <v>141</v>
      </c>
      <c r="B50" s="263"/>
      <c r="C50" s="252">
        <f>'Wastewater Approved Rates 2023'!Q29</f>
        <v>12000.08</v>
      </c>
      <c r="D50" s="264"/>
      <c r="E50" s="223">
        <f t="shared" si="44"/>
        <v>0</v>
      </c>
      <c r="F50" s="241">
        <f>E50*$H$1+E50</f>
        <v>0</v>
      </c>
      <c r="G50" s="242">
        <f t="shared" si="45"/>
        <v>0</v>
      </c>
      <c r="H50" s="242">
        <f t="shared" ref="H50:J50" si="48">G50*$H$1+G50</f>
        <v>0</v>
      </c>
      <c r="I50" s="242">
        <f t="shared" si="48"/>
        <v>0</v>
      </c>
      <c r="J50" s="242">
        <f t="shared" si="48"/>
        <v>0</v>
      </c>
      <c r="K50" s="166"/>
      <c r="L50" s="166"/>
      <c r="M50" s="166"/>
      <c r="N50" s="166"/>
      <c r="O50" s="166"/>
      <c r="P50" s="166"/>
      <c r="Q50" s="166"/>
      <c r="R50" s="166"/>
      <c r="S50" s="166"/>
      <c r="T50" s="166"/>
      <c r="U50" s="166"/>
      <c r="V50" s="166"/>
      <c r="W50" s="166"/>
      <c r="X50" s="166"/>
      <c r="Y50" s="166"/>
      <c r="Z50" s="166"/>
      <c r="AA50" s="166"/>
      <c r="AB50" s="166"/>
      <c r="AC50" s="166"/>
    </row>
    <row r="51" ht="12.75" customHeight="1">
      <c r="A51" s="197" t="s">
        <v>60</v>
      </c>
      <c r="B51" s="263"/>
      <c r="C51" s="265"/>
      <c r="D51" s="253">
        <v>9.02</v>
      </c>
      <c r="E51" s="223">
        <f t="shared" si="44"/>
        <v>10.522732</v>
      </c>
      <c r="F51" s="241">
        <v>0.0</v>
      </c>
      <c r="G51" s="242">
        <f t="shared" si="45"/>
        <v>9.471</v>
      </c>
      <c r="H51" s="242">
        <f t="shared" ref="H51:J51" si="49">G51*$H$1+G51</f>
        <v>9.94455</v>
      </c>
      <c r="I51" s="242">
        <f t="shared" si="49"/>
        <v>10.4417775</v>
      </c>
      <c r="J51" s="242">
        <f t="shared" si="49"/>
        <v>10.96386638</v>
      </c>
      <c r="K51" s="166"/>
      <c r="L51" s="166"/>
      <c r="M51" s="166"/>
      <c r="N51" s="166"/>
      <c r="O51" s="166"/>
      <c r="P51" s="166"/>
      <c r="Q51" s="166"/>
      <c r="R51" s="166"/>
      <c r="S51" s="166"/>
      <c r="T51" s="166"/>
      <c r="U51" s="166"/>
      <c r="V51" s="166"/>
      <c r="W51" s="166"/>
      <c r="X51" s="166"/>
      <c r="Y51" s="166"/>
      <c r="Z51" s="166"/>
      <c r="AA51" s="166"/>
      <c r="AB51" s="166"/>
      <c r="AC51" s="166"/>
    </row>
    <row r="52" ht="12.75" customHeight="1">
      <c r="A52" s="197" t="s">
        <v>83</v>
      </c>
      <c r="B52" s="228"/>
      <c r="C52" s="229"/>
      <c r="D52" s="230"/>
      <c r="E52" s="223">
        <f t="shared" si="44"/>
        <v>0</v>
      </c>
      <c r="F52" s="241">
        <f>E52*$H$1+E52</f>
        <v>0</v>
      </c>
      <c r="G52" s="242">
        <f t="shared" si="45"/>
        <v>0</v>
      </c>
      <c r="H52" s="242">
        <f t="shared" ref="H52:J52" si="50">G52*$H$1+G52</f>
        <v>0</v>
      </c>
      <c r="I52" s="242">
        <f t="shared" si="50"/>
        <v>0</v>
      </c>
      <c r="J52" s="242">
        <f t="shared" si="50"/>
        <v>0</v>
      </c>
      <c r="K52" s="166"/>
      <c r="L52" s="166"/>
      <c r="M52" s="166"/>
      <c r="N52" s="166"/>
      <c r="O52" s="166"/>
      <c r="P52" s="166"/>
      <c r="Q52" s="166"/>
      <c r="R52" s="166"/>
      <c r="S52" s="166"/>
      <c r="T52" s="166"/>
      <c r="U52" s="166"/>
      <c r="V52" s="166"/>
      <c r="W52" s="166"/>
      <c r="X52" s="166"/>
      <c r="Y52" s="166"/>
      <c r="Z52" s="166"/>
      <c r="AA52" s="166"/>
      <c r="AB52" s="166"/>
      <c r="AC52" s="166"/>
    </row>
    <row r="53" ht="12.75" customHeight="1">
      <c r="A53" s="231" t="s">
        <v>84</v>
      </c>
      <c r="B53" s="232">
        <f t="shared" ref="B53:C53" si="51">sum(B39:B52)</f>
        <v>10543.14</v>
      </c>
      <c r="C53" s="233">
        <f t="shared" si="51"/>
        <v>28061.84</v>
      </c>
      <c r="D53" s="234">
        <f t="shared" ref="D53:J53" si="52">SUM(D39:D52)</f>
        <v>15587.19</v>
      </c>
      <c r="E53" s="234">
        <f t="shared" si="52"/>
        <v>9826.607102</v>
      </c>
      <c r="F53" s="235">
        <f t="shared" si="52"/>
        <v>20275.21</v>
      </c>
      <c r="G53" s="236">
        <f t="shared" si="52"/>
        <v>9457.5495</v>
      </c>
      <c r="H53" s="236">
        <f t="shared" si="52"/>
        <v>9930.426975</v>
      </c>
      <c r="I53" s="236">
        <f t="shared" si="52"/>
        <v>10426.94832</v>
      </c>
      <c r="J53" s="236">
        <f t="shared" si="52"/>
        <v>10948.29574</v>
      </c>
      <c r="K53" s="166"/>
      <c r="L53" s="166"/>
      <c r="M53" s="166"/>
      <c r="N53" s="166"/>
      <c r="O53" s="166"/>
      <c r="P53" s="166"/>
      <c r="Q53" s="166"/>
      <c r="R53" s="166"/>
      <c r="S53" s="166"/>
      <c r="T53" s="166"/>
      <c r="U53" s="166"/>
      <c r="V53" s="166"/>
      <c r="W53" s="166"/>
      <c r="X53" s="166"/>
      <c r="Y53" s="166"/>
      <c r="Z53" s="166"/>
      <c r="AA53" s="166"/>
      <c r="AB53" s="166"/>
      <c r="AC53" s="166"/>
    </row>
    <row r="54" ht="12.75" customHeight="1">
      <c r="A54" s="266" t="s">
        <v>90</v>
      </c>
      <c r="J54" s="267"/>
      <c r="K54" s="166"/>
      <c r="L54" s="166"/>
      <c r="M54" s="166"/>
      <c r="N54" s="166"/>
      <c r="O54" s="166"/>
      <c r="P54" s="166"/>
      <c r="Q54" s="166"/>
      <c r="R54" s="166"/>
      <c r="S54" s="166"/>
      <c r="T54" s="166"/>
      <c r="U54" s="166"/>
      <c r="V54" s="166"/>
      <c r="W54" s="166"/>
      <c r="X54" s="166"/>
      <c r="Y54" s="166"/>
      <c r="Z54" s="166"/>
      <c r="AA54" s="166"/>
      <c r="AB54" s="166"/>
      <c r="AC54" s="166"/>
    </row>
    <row r="55" ht="12.75" customHeight="1">
      <c r="A55" s="231" t="s">
        <v>142</v>
      </c>
      <c r="B55" s="232">
        <f t="shared" ref="B55:C55" si="53">B20+B12</f>
        <v>76099.92</v>
      </c>
      <c r="C55" s="268">
        <f t="shared" si="53"/>
        <v>84096</v>
      </c>
      <c r="D55" s="234">
        <f t="shared" ref="D55:J55" si="54">D12+D20</f>
        <v>79092.46</v>
      </c>
      <c r="E55" s="269">
        <f t="shared" si="54"/>
        <v>91830.8676</v>
      </c>
      <c r="F55" s="270">
        <f t="shared" si="54"/>
        <v>99142.07</v>
      </c>
      <c r="G55" s="271">
        <f t="shared" si="54"/>
        <v>83047.083</v>
      </c>
      <c r="H55" s="271">
        <f t="shared" si="54"/>
        <v>87199.43715</v>
      </c>
      <c r="I55" s="271">
        <f t="shared" si="54"/>
        <v>91559.40901</v>
      </c>
      <c r="J55" s="271">
        <f t="shared" si="54"/>
        <v>100340.4473</v>
      </c>
      <c r="K55" s="166"/>
      <c r="L55" s="166"/>
      <c r="M55" s="166"/>
      <c r="N55" s="166"/>
      <c r="O55" s="166"/>
      <c r="P55" s="166"/>
      <c r="Q55" s="166"/>
      <c r="R55" s="166"/>
      <c r="S55" s="166"/>
      <c r="T55" s="166"/>
      <c r="U55" s="166"/>
      <c r="V55" s="166"/>
      <c r="W55" s="166"/>
      <c r="X55" s="166"/>
      <c r="Y55" s="166"/>
      <c r="Z55" s="166"/>
      <c r="AA55" s="166"/>
      <c r="AB55" s="166"/>
      <c r="AC55" s="166"/>
    </row>
    <row r="56" ht="12.75" customHeight="1">
      <c r="A56" s="231" t="s">
        <v>143</v>
      </c>
      <c r="B56" s="232">
        <f t="shared" ref="B56:J56" si="55">B53+B37</f>
        <v>88970.41</v>
      </c>
      <c r="C56" s="232">
        <f t="shared" si="55"/>
        <v>84895.6</v>
      </c>
      <c r="D56" s="234">
        <f t="shared" si="55"/>
        <v>70059.69</v>
      </c>
      <c r="E56" s="234">
        <f t="shared" si="55"/>
        <v>69379.0793</v>
      </c>
      <c r="F56" s="235">
        <f t="shared" si="55"/>
        <v>114194.06</v>
      </c>
      <c r="G56" s="236">
        <f t="shared" si="55"/>
        <v>66653.6745</v>
      </c>
      <c r="H56" s="236">
        <f t="shared" si="55"/>
        <v>69986.35823</v>
      </c>
      <c r="I56" s="236">
        <f t="shared" si="55"/>
        <v>73485.67614</v>
      </c>
      <c r="J56" s="236">
        <f t="shared" si="55"/>
        <v>77159.95994</v>
      </c>
      <c r="K56" s="166"/>
      <c r="L56" s="166"/>
      <c r="M56" s="166"/>
      <c r="N56" s="166"/>
      <c r="O56" s="166"/>
      <c r="P56" s="166"/>
      <c r="Q56" s="166"/>
      <c r="R56" s="166"/>
      <c r="S56" s="166"/>
      <c r="T56" s="166"/>
      <c r="U56" s="166"/>
      <c r="V56" s="166"/>
      <c r="W56" s="166"/>
      <c r="X56" s="166"/>
      <c r="Y56" s="166"/>
      <c r="Z56" s="166"/>
      <c r="AA56" s="166"/>
      <c r="AB56" s="166"/>
      <c r="AC56" s="166"/>
    </row>
    <row r="57" ht="12.75" customHeight="1">
      <c r="A57" s="167"/>
      <c r="K57" s="166"/>
      <c r="L57" s="166"/>
      <c r="M57" s="166"/>
      <c r="N57" s="166"/>
      <c r="O57" s="166"/>
      <c r="P57" s="166"/>
      <c r="Q57" s="166"/>
      <c r="R57" s="166"/>
      <c r="S57" s="166"/>
      <c r="T57" s="166"/>
      <c r="U57" s="166"/>
      <c r="V57" s="166"/>
      <c r="W57" s="166"/>
      <c r="X57" s="166"/>
      <c r="Y57" s="166"/>
      <c r="Z57" s="166"/>
      <c r="AA57" s="166"/>
      <c r="AB57" s="166"/>
      <c r="AC57" s="166"/>
    </row>
    <row r="58" ht="12.75" customHeight="1">
      <c r="A58" s="231" t="s">
        <v>144</v>
      </c>
      <c r="B58" s="232">
        <f t="shared" ref="B58:J58" si="56">B55-B56</f>
        <v>-12870.49</v>
      </c>
      <c r="C58" s="268">
        <f t="shared" si="56"/>
        <v>-799.6</v>
      </c>
      <c r="D58" s="269">
        <f t="shared" si="56"/>
        <v>9032.77</v>
      </c>
      <c r="E58" s="269">
        <f t="shared" si="56"/>
        <v>22451.7883</v>
      </c>
      <c r="F58" s="270">
        <f t="shared" si="56"/>
        <v>-15051.99</v>
      </c>
      <c r="G58" s="271">
        <f t="shared" si="56"/>
        <v>16393.4085</v>
      </c>
      <c r="H58" s="271">
        <f t="shared" si="56"/>
        <v>17213.07893</v>
      </c>
      <c r="I58" s="271">
        <f t="shared" si="56"/>
        <v>18073.73287</v>
      </c>
      <c r="J58" s="271">
        <f t="shared" si="56"/>
        <v>23180.48732</v>
      </c>
      <c r="K58" s="166"/>
      <c r="L58" s="166"/>
      <c r="M58" s="166"/>
      <c r="N58" s="166"/>
      <c r="O58" s="166"/>
      <c r="P58" s="166"/>
      <c r="Q58" s="166"/>
      <c r="R58" s="166"/>
      <c r="S58" s="166"/>
      <c r="T58" s="166"/>
      <c r="U58" s="166"/>
      <c r="V58" s="166"/>
      <c r="W58" s="166"/>
      <c r="X58" s="166"/>
      <c r="Y58" s="166"/>
      <c r="Z58" s="166"/>
      <c r="AA58" s="166"/>
      <c r="AB58" s="166"/>
      <c r="AC58" s="166"/>
    </row>
    <row r="59" ht="12.75" customHeight="1">
      <c r="A59" s="272" t="s">
        <v>145</v>
      </c>
      <c r="B59" s="257">
        <f t="shared" ref="B59:C59" si="57">B58-B18</f>
        <v>-12870.49</v>
      </c>
      <c r="C59" s="257">
        <f t="shared" si="57"/>
        <v>-799.6</v>
      </c>
      <c r="D59" s="258"/>
      <c r="E59" s="258"/>
      <c r="F59" s="259"/>
      <c r="G59" s="260"/>
      <c r="H59" s="260"/>
      <c r="I59" s="260"/>
      <c r="J59" s="260"/>
      <c r="K59" s="166"/>
      <c r="L59" s="166"/>
      <c r="M59" s="166"/>
      <c r="N59" s="166"/>
      <c r="O59" s="166"/>
      <c r="P59" s="166"/>
      <c r="Q59" s="166"/>
      <c r="R59" s="166"/>
      <c r="S59" s="166"/>
      <c r="T59" s="166"/>
      <c r="U59" s="166"/>
      <c r="V59" s="166"/>
      <c r="W59" s="166"/>
      <c r="X59" s="166"/>
      <c r="Y59" s="166"/>
      <c r="Z59" s="166"/>
      <c r="AA59" s="166"/>
      <c r="AB59" s="166"/>
      <c r="AC59" s="166"/>
    </row>
    <row r="60" ht="15.75" customHeight="1">
      <c r="A60" s="8"/>
      <c r="B60" s="273"/>
      <c r="C60" s="273"/>
      <c r="D60" s="274"/>
      <c r="E60" s="274"/>
      <c r="F60" s="275"/>
      <c r="G60" s="16"/>
      <c r="H60" s="16"/>
      <c r="I60" s="16"/>
      <c r="J60" s="7"/>
    </row>
    <row r="61" ht="15.75" customHeight="1">
      <c r="A61" s="276" t="s">
        <v>96</v>
      </c>
      <c r="B61" s="277">
        <v>95505.0</v>
      </c>
      <c r="C61" s="277">
        <v>95505.0</v>
      </c>
      <c r="D61" s="278">
        <v>95505.0</v>
      </c>
      <c r="E61" s="278">
        <v>95505.0</v>
      </c>
      <c r="F61" s="279">
        <v>95505.0</v>
      </c>
      <c r="G61" s="280">
        <v>95505.0</v>
      </c>
      <c r="H61" s="280">
        <v>95505.0</v>
      </c>
      <c r="I61" s="280">
        <v>95505.0</v>
      </c>
      <c r="J61" s="280">
        <v>95505.0</v>
      </c>
    </row>
    <row r="62" ht="15.75" customHeight="1">
      <c r="A62" s="8" t="s">
        <v>146</v>
      </c>
      <c r="B62" s="273"/>
      <c r="C62" s="273"/>
      <c r="D62" s="274"/>
      <c r="E62" s="274"/>
      <c r="F62" s="275"/>
      <c r="G62" s="16"/>
      <c r="H62" s="16"/>
      <c r="I62" s="16"/>
      <c r="J62" s="7"/>
    </row>
    <row r="63" ht="15.75" customHeight="1">
      <c r="A63" s="8"/>
      <c r="B63" s="273"/>
      <c r="C63" s="273"/>
      <c r="D63" s="274"/>
      <c r="E63" s="274"/>
      <c r="F63" s="275"/>
      <c r="G63" s="16"/>
      <c r="H63" s="16"/>
      <c r="I63" s="16"/>
      <c r="J63" s="7"/>
    </row>
    <row r="64" ht="15.75" customHeight="1">
      <c r="A64" s="8"/>
      <c r="B64" s="281"/>
      <c r="C64" s="273"/>
      <c r="D64" s="274"/>
      <c r="E64" s="274"/>
      <c r="F64" s="275"/>
      <c r="G64" s="16"/>
      <c r="H64" s="16"/>
      <c r="I64" s="16"/>
      <c r="J64" s="7"/>
    </row>
    <row r="65" ht="15.75" customHeight="1">
      <c r="A65" s="8"/>
      <c r="B65" s="281"/>
      <c r="C65" s="273"/>
      <c r="D65" s="274"/>
      <c r="E65" s="274"/>
      <c r="F65" s="275"/>
      <c r="G65" s="16"/>
      <c r="H65" s="16"/>
      <c r="I65" s="16"/>
      <c r="J65" s="7"/>
    </row>
    <row r="66" ht="15.75" customHeight="1">
      <c r="A66" s="8"/>
      <c r="B66" s="281"/>
      <c r="C66" s="273"/>
      <c r="D66" s="274"/>
      <c r="E66" s="274"/>
      <c r="F66" s="275"/>
      <c r="G66" s="16"/>
      <c r="H66" s="16"/>
      <c r="I66" s="16"/>
      <c r="J66" s="7"/>
    </row>
    <row r="67" ht="15.75" customHeight="1">
      <c r="A67" s="8"/>
      <c r="B67" s="281"/>
      <c r="C67" s="273"/>
      <c r="D67" s="274"/>
      <c r="E67" s="274"/>
      <c r="F67" s="275"/>
      <c r="G67" s="16"/>
      <c r="H67" s="16"/>
      <c r="I67" s="16"/>
      <c r="J67" s="7"/>
    </row>
    <row r="68" ht="15.75" customHeight="1">
      <c r="A68" s="8"/>
      <c r="B68" s="281"/>
      <c r="C68" s="273"/>
      <c r="D68" s="274"/>
      <c r="E68" s="274"/>
      <c r="F68" s="275"/>
      <c r="G68" s="16"/>
      <c r="H68" s="16"/>
      <c r="I68" s="16"/>
      <c r="J68" s="7"/>
    </row>
    <row r="69" ht="15.75" customHeight="1">
      <c r="A69" s="8"/>
      <c r="B69" s="281"/>
      <c r="C69" s="273"/>
      <c r="D69" s="274"/>
      <c r="E69" s="274"/>
      <c r="F69" s="275"/>
      <c r="G69" s="16"/>
      <c r="H69" s="16"/>
      <c r="I69" s="16"/>
      <c r="J69" s="7"/>
    </row>
    <row r="70" ht="15.75" customHeight="1">
      <c r="A70" s="8"/>
      <c r="B70" s="281"/>
      <c r="C70" s="273"/>
      <c r="D70" s="274"/>
      <c r="E70" s="274"/>
      <c r="F70" s="275"/>
      <c r="G70" s="16"/>
      <c r="H70" s="16"/>
      <c r="I70" s="16"/>
      <c r="J70" s="7"/>
    </row>
    <row r="71" ht="15.75" customHeight="1">
      <c r="A71" s="8"/>
      <c r="B71" s="281"/>
      <c r="C71" s="273"/>
      <c r="D71" s="274"/>
      <c r="E71" s="274"/>
      <c r="F71" s="275"/>
      <c r="G71" s="16"/>
      <c r="H71" s="16"/>
      <c r="I71" s="16"/>
      <c r="J71" s="7"/>
    </row>
    <row r="72" ht="15.75" customHeight="1">
      <c r="A72" s="8"/>
      <c r="B72" s="281"/>
      <c r="C72" s="273"/>
      <c r="D72" s="274"/>
      <c r="E72" s="274"/>
      <c r="F72" s="275"/>
      <c r="G72" s="16"/>
      <c r="H72" s="16"/>
      <c r="I72" s="16"/>
      <c r="J72" s="7"/>
    </row>
    <row r="73" ht="15.75" customHeight="1">
      <c r="A73" s="8"/>
      <c r="B73" s="281"/>
      <c r="C73" s="273"/>
      <c r="D73" s="274"/>
      <c r="E73" s="274"/>
      <c r="F73" s="275"/>
      <c r="G73" s="16"/>
      <c r="H73" s="16"/>
      <c r="I73" s="16"/>
      <c r="J73" s="7"/>
    </row>
    <row r="74" ht="15.75" customHeight="1">
      <c r="A74" s="8"/>
      <c r="B74" s="281"/>
      <c r="C74" s="273"/>
      <c r="D74" s="274"/>
      <c r="E74" s="274"/>
      <c r="F74" s="275"/>
      <c r="G74" s="16"/>
      <c r="H74" s="16"/>
      <c r="I74" s="16"/>
      <c r="J74" s="7"/>
    </row>
    <row r="75" ht="15.75" customHeight="1">
      <c r="A75" s="8"/>
      <c r="B75" s="281"/>
      <c r="C75" s="273"/>
      <c r="D75" s="274"/>
      <c r="E75" s="274"/>
      <c r="F75" s="275"/>
      <c r="G75" s="16"/>
      <c r="H75" s="16"/>
      <c r="I75" s="16"/>
      <c r="J75" s="7"/>
    </row>
    <row r="76" ht="15.75" customHeight="1">
      <c r="A76" s="8"/>
      <c r="B76" s="281"/>
      <c r="C76" s="273"/>
      <c r="D76" s="274"/>
      <c r="E76" s="274"/>
      <c r="F76" s="275"/>
      <c r="G76" s="16"/>
      <c r="H76" s="16"/>
      <c r="I76" s="16"/>
      <c r="J76" s="7"/>
    </row>
    <row r="77" ht="15.75" customHeight="1">
      <c r="A77" s="8"/>
      <c r="B77" s="281"/>
      <c r="C77" s="273"/>
      <c r="D77" s="274"/>
      <c r="E77" s="274"/>
      <c r="F77" s="275"/>
      <c r="G77" s="16"/>
      <c r="H77" s="16"/>
      <c r="I77" s="16"/>
      <c r="J77" s="7"/>
    </row>
    <row r="78" ht="15.75" customHeight="1">
      <c r="A78" s="8"/>
      <c r="B78" s="281"/>
      <c r="C78" s="273"/>
      <c r="D78" s="274"/>
      <c r="E78" s="274"/>
      <c r="F78" s="275"/>
      <c r="G78" s="16"/>
      <c r="H78" s="16"/>
      <c r="I78" s="16"/>
      <c r="J78" s="7"/>
    </row>
    <row r="79" ht="15.75" customHeight="1">
      <c r="A79" s="8"/>
      <c r="B79" s="281"/>
      <c r="C79" s="273"/>
      <c r="D79" s="274"/>
      <c r="E79" s="274"/>
      <c r="F79" s="275"/>
      <c r="G79" s="16"/>
      <c r="H79" s="16"/>
      <c r="I79" s="16"/>
      <c r="J79" s="7"/>
    </row>
    <row r="80" ht="15.75" customHeight="1">
      <c r="A80" s="8"/>
      <c r="B80" s="281"/>
      <c r="C80" s="273"/>
      <c r="D80" s="274"/>
      <c r="E80" s="274"/>
      <c r="F80" s="275"/>
      <c r="G80" s="16"/>
      <c r="H80" s="16"/>
      <c r="I80" s="16"/>
      <c r="J80" s="7"/>
    </row>
    <row r="81" ht="15.75" customHeight="1">
      <c r="A81" s="8"/>
      <c r="B81" s="281"/>
      <c r="C81" s="273"/>
      <c r="D81" s="274"/>
      <c r="E81" s="274"/>
      <c r="F81" s="275"/>
      <c r="G81" s="16"/>
      <c r="H81" s="16"/>
      <c r="I81" s="16"/>
      <c r="J81" s="7"/>
    </row>
    <row r="82" ht="15.75" customHeight="1">
      <c r="A82" s="8"/>
      <c r="B82" s="281"/>
      <c r="C82" s="273"/>
      <c r="D82" s="274"/>
      <c r="E82" s="274"/>
      <c r="F82" s="275"/>
      <c r="G82" s="16"/>
      <c r="H82" s="16"/>
      <c r="I82" s="16"/>
      <c r="J82" s="7"/>
    </row>
    <row r="83" ht="15.75" customHeight="1">
      <c r="A83" s="8"/>
      <c r="B83" s="281"/>
      <c r="C83" s="273"/>
      <c r="D83" s="274"/>
      <c r="E83" s="274"/>
      <c r="F83" s="275"/>
      <c r="G83" s="16"/>
      <c r="H83" s="16"/>
      <c r="I83" s="16"/>
      <c r="J83" s="7"/>
    </row>
    <row r="84" ht="15.75" customHeight="1">
      <c r="A84" s="8"/>
      <c r="B84" s="281"/>
      <c r="C84" s="273"/>
      <c r="D84" s="274"/>
      <c r="E84" s="274"/>
      <c r="F84" s="275"/>
      <c r="G84" s="16"/>
      <c r="H84" s="16"/>
      <c r="I84" s="16"/>
      <c r="J84" s="7"/>
    </row>
    <row r="85" ht="15.75" customHeight="1">
      <c r="A85" s="8"/>
      <c r="B85" s="281"/>
      <c r="C85" s="273"/>
      <c r="D85" s="274"/>
      <c r="E85" s="274"/>
      <c r="F85" s="275"/>
      <c r="G85" s="16"/>
      <c r="H85" s="16"/>
      <c r="I85" s="16"/>
      <c r="J85" s="7"/>
    </row>
    <row r="86" ht="15.75" customHeight="1">
      <c r="A86" s="8"/>
      <c r="B86" s="281"/>
      <c r="C86" s="273"/>
      <c r="D86" s="274"/>
      <c r="E86" s="274"/>
      <c r="F86" s="275"/>
      <c r="G86" s="16"/>
      <c r="H86" s="16"/>
      <c r="I86" s="16"/>
      <c r="J86" s="7"/>
    </row>
    <row r="87" ht="15.75" customHeight="1">
      <c r="A87" s="8"/>
      <c r="B87" s="281"/>
      <c r="C87" s="273"/>
      <c r="D87" s="274"/>
      <c r="E87" s="274"/>
      <c r="F87" s="275"/>
      <c r="G87" s="16"/>
      <c r="H87" s="16"/>
      <c r="I87" s="16"/>
      <c r="J87" s="7"/>
    </row>
    <row r="88" ht="15.75" customHeight="1">
      <c r="A88" s="8"/>
      <c r="B88" s="281"/>
      <c r="C88" s="273"/>
      <c r="D88" s="274"/>
      <c r="E88" s="274"/>
      <c r="F88" s="275"/>
      <c r="G88" s="16"/>
      <c r="H88" s="16"/>
      <c r="I88" s="16"/>
      <c r="J88" s="7"/>
    </row>
    <row r="89" ht="15.75" customHeight="1">
      <c r="A89" s="8"/>
      <c r="B89" s="281"/>
      <c r="C89" s="273"/>
      <c r="D89" s="274"/>
      <c r="E89" s="274"/>
      <c r="F89" s="275"/>
      <c r="G89" s="16"/>
      <c r="H89" s="16"/>
      <c r="I89" s="16"/>
      <c r="J89" s="7"/>
    </row>
    <row r="90" ht="15.75" customHeight="1">
      <c r="A90" s="8"/>
      <c r="B90" s="281"/>
      <c r="C90" s="273"/>
      <c r="D90" s="274"/>
      <c r="E90" s="274"/>
      <c r="F90" s="275"/>
      <c r="G90" s="16"/>
      <c r="H90" s="16"/>
      <c r="I90" s="16"/>
      <c r="J90" s="7"/>
    </row>
    <row r="91" ht="15.75" customHeight="1">
      <c r="A91" s="8"/>
      <c r="B91" s="281"/>
      <c r="C91" s="273"/>
      <c r="D91" s="274"/>
      <c r="E91" s="274"/>
      <c r="F91" s="275"/>
      <c r="G91" s="16"/>
      <c r="H91" s="16"/>
      <c r="I91" s="16"/>
      <c r="J91" s="7"/>
    </row>
    <row r="92" ht="15.75" customHeight="1">
      <c r="A92" s="8"/>
      <c r="B92" s="281"/>
      <c r="C92" s="273"/>
      <c r="D92" s="274"/>
      <c r="E92" s="274"/>
      <c r="F92" s="275"/>
      <c r="G92" s="16"/>
      <c r="H92" s="16"/>
      <c r="I92" s="16"/>
      <c r="J92" s="7"/>
    </row>
    <row r="93" ht="15.75" customHeight="1">
      <c r="A93" s="8"/>
      <c r="B93" s="281"/>
      <c r="C93" s="273"/>
      <c r="D93" s="274"/>
      <c r="E93" s="274"/>
      <c r="F93" s="275"/>
      <c r="G93" s="16"/>
      <c r="H93" s="16"/>
      <c r="I93" s="16"/>
      <c r="J93" s="7"/>
    </row>
    <row r="94" ht="15.75" customHeight="1">
      <c r="A94" s="8"/>
      <c r="B94" s="281"/>
      <c r="C94" s="273"/>
      <c r="D94" s="274"/>
      <c r="E94" s="274"/>
      <c r="F94" s="275"/>
      <c r="G94" s="16"/>
      <c r="H94" s="16"/>
      <c r="I94" s="16"/>
      <c r="J94" s="7"/>
    </row>
    <row r="95" ht="15.75" customHeight="1">
      <c r="A95" s="8"/>
      <c r="B95" s="281"/>
      <c r="C95" s="273"/>
      <c r="D95" s="274"/>
      <c r="E95" s="274"/>
      <c r="F95" s="275"/>
      <c r="G95" s="16"/>
      <c r="H95" s="16"/>
      <c r="I95" s="16"/>
      <c r="J95" s="7"/>
    </row>
    <row r="96" ht="15.75" customHeight="1">
      <c r="A96" s="8"/>
      <c r="B96" s="281"/>
      <c r="C96" s="273"/>
      <c r="D96" s="274"/>
      <c r="E96" s="274"/>
      <c r="F96" s="275"/>
      <c r="G96" s="16"/>
      <c r="H96" s="16"/>
      <c r="I96" s="16"/>
      <c r="J96" s="7"/>
    </row>
    <row r="97" ht="15.75" customHeight="1">
      <c r="A97" s="8"/>
      <c r="B97" s="281"/>
      <c r="C97" s="273"/>
      <c r="D97" s="274"/>
      <c r="E97" s="274"/>
      <c r="F97" s="275"/>
      <c r="G97" s="16"/>
      <c r="H97" s="16"/>
      <c r="I97" s="16"/>
      <c r="J97" s="7"/>
    </row>
    <row r="98" ht="15.75" customHeight="1">
      <c r="A98" s="8"/>
      <c r="B98" s="281"/>
      <c r="C98" s="273"/>
      <c r="D98" s="274"/>
      <c r="E98" s="274"/>
      <c r="F98" s="275"/>
      <c r="G98" s="16"/>
      <c r="H98" s="16"/>
      <c r="I98" s="16"/>
      <c r="J98" s="7"/>
    </row>
    <row r="99" ht="15.75" customHeight="1">
      <c r="A99" s="8"/>
      <c r="B99" s="281"/>
      <c r="C99" s="273"/>
      <c r="D99" s="274"/>
      <c r="E99" s="274"/>
      <c r="F99" s="275"/>
      <c r="G99" s="16"/>
      <c r="H99" s="16"/>
      <c r="I99" s="16"/>
      <c r="J99" s="7"/>
    </row>
    <row r="100" ht="15.75" customHeight="1">
      <c r="A100" s="8"/>
      <c r="B100" s="281"/>
      <c r="C100" s="273"/>
      <c r="D100" s="274"/>
      <c r="E100" s="274"/>
      <c r="F100" s="275"/>
      <c r="G100" s="16"/>
      <c r="H100" s="16"/>
      <c r="I100" s="16"/>
      <c r="J100" s="7"/>
    </row>
    <row r="101" ht="15.75" customHeight="1">
      <c r="A101" s="8"/>
      <c r="B101" s="281"/>
      <c r="C101" s="273"/>
      <c r="D101" s="274"/>
      <c r="E101" s="274"/>
      <c r="F101" s="275"/>
      <c r="G101" s="16"/>
      <c r="H101" s="16"/>
      <c r="I101" s="16"/>
      <c r="J101" s="7"/>
    </row>
    <row r="102" ht="15.75" customHeight="1">
      <c r="A102" s="8"/>
      <c r="B102" s="281"/>
      <c r="C102" s="273"/>
      <c r="D102" s="274"/>
      <c r="E102" s="274"/>
      <c r="F102" s="275"/>
      <c r="G102" s="16"/>
      <c r="H102" s="16"/>
      <c r="I102" s="16"/>
      <c r="J102" s="7"/>
    </row>
    <row r="103" ht="15.75" customHeight="1">
      <c r="A103" s="8"/>
      <c r="B103" s="281"/>
      <c r="C103" s="273"/>
      <c r="D103" s="274"/>
      <c r="E103" s="274"/>
      <c r="F103" s="275"/>
      <c r="G103" s="16"/>
      <c r="H103" s="16"/>
      <c r="I103" s="16"/>
      <c r="J103" s="7"/>
    </row>
    <row r="104" ht="15.75" customHeight="1">
      <c r="A104" s="8"/>
      <c r="B104" s="281"/>
      <c r="C104" s="273"/>
      <c r="D104" s="274"/>
      <c r="E104" s="274"/>
      <c r="F104" s="275"/>
      <c r="G104" s="16"/>
      <c r="H104" s="16"/>
      <c r="I104" s="16"/>
      <c r="J104" s="7"/>
    </row>
    <row r="105" ht="15.75" customHeight="1">
      <c r="A105" s="8"/>
      <c r="B105" s="281"/>
      <c r="C105" s="273"/>
      <c r="D105" s="274"/>
      <c r="E105" s="274"/>
      <c r="F105" s="275"/>
      <c r="G105" s="16"/>
      <c r="H105" s="16"/>
      <c r="I105" s="16"/>
      <c r="J105" s="7"/>
    </row>
    <row r="106" ht="15.75" customHeight="1">
      <c r="A106" s="8"/>
      <c r="B106" s="281"/>
      <c r="C106" s="273"/>
      <c r="D106" s="274"/>
      <c r="E106" s="274"/>
      <c r="F106" s="275"/>
      <c r="G106" s="16"/>
      <c r="H106" s="16"/>
      <c r="I106" s="16"/>
      <c r="J106" s="7"/>
    </row>
    <row r="107" ht="15.75" customHeight="1">
      <c r="A107" s="8"/>
      <c r="B107" s="281"/>
      <c r="C107" s="273"/>
      <c r="D107" s="274"/>
      <c r="E107" s="274"/>
      <c r="F107" s="275"/>
      <c r="G107" s="16"/>
      <c r="H107" s="16"/>
      <c r="I107" s="16"/>
      <c r="J107" s="7"/>
    </row>
    <row r="108" ht="15.75" customHeight="1">
      <c r="A108" s="8"/>
      <c r="B108" s="281"/>
      <c r="C108" s="273"/>
      <c r="D108" s="274"/>
      <c r="E108" s="274"/>
      <c r="F108" s="275"/>
      <c r="G108" s="16"/>
      <c r="H108" s="16"/>
      <c r="I108" s="16"/>
      <c r="J108" s="7"/>
    </row>
    <row r="109" ht="15.75" customHeight="1">
      <c r="A109" s="8"/>
      <c r="B109" s="281"/>
      <c r="C109" s="273"/>
      <c r="D109" s="274"/>
      <c r="E109" s="274"/>
      <c r="F109" s="275"/>
      <c r="G109" s="16"/>
      <c r="H109" s="16"/>
      <c r="I109" s="16"/>
      <c r="J109" s="7"/>
    </row>
    <row r="110" ht="15.75" customHeight="1">
      <c r="A110" s="8"/>
      <c r="B110" s="281"/>
      <c r="C110" s="273"/>
      <c r="D110" s="274"/>
      <c r="E110" s="274"/>
      <c r="F110" s="275"/>
      <c r="G110" s="16"/>
      <c r="H110" s="16"/>
      <c r="I110" s="16"/>
      <c r="J110" s="7"/>
    </row>
    <row r="111" ht="15.75" customHeight="1">
      <c r="A111" s="8"/>
      <c r="B111" s="281"/>
      <c r="C111" s="273"/>
      <c r="D111" s="274"/>
      <c r="E111" s="274"/>
      <c r="F111" s="275"/>
      <c r="G111" s="16"/>
      <c r="H111" s="16"/>
      <c r="I111" s="16"/>
      <c r="J111" s="7"/>
    </row>
    <row r="112" ht="15.75" customHeight="1">
      <c r="A112" s="8"/>
      <c r="B112" s="281"/>
      <c r="C112" s="273"/>
      <c r="D112" s="274"/>
      <c r="E112" s="274"/>
      <c r="F112" s="275"/>
      <c r="G112" s="16"/>
      <c r="H112" s="16"/>
      <c r="I112" s="16"/>
      <c r="J112" s="7"/>
    </row>
    <row r="113" ht="15.75" customHeight="1">
      <c r="A113" s="8"/>
      <c r="B113" s="281"/>
      <c r="C113" s="273"/>
      <c r="D113" s="274"/>
      <c r="E113" s="274"/>
      <c r="F113" s="275"/>
      <c r="G113" s="16"/>
      <c r="H113" s="16"/>
      <c r="I113" s="16"/>
      <c r="J113" s="7"/>
    </row>
    <row r="114" ht="15.75" customHeight="1">
      <c r="A114" s="8"/>
      <c r="B114" s="281"/>
      <c r="C114" s="273"/>
      <c r="D114" s="274"/>
      <c r="E114" s="274"/>
      <c r="F114" s="275"/>
      <c r="G114" s="16"/>
      <c r="H114" s="16"/>
      <c r="I114" s="16"/>
      <c r="J114" s="7"/>
    </row>
    <row r="115" ht="15.75" customHeight="1">
      <c r="A115" s="8"/>
      <c r="B115" s="281"/>
      <c r="C115" s="273"/>
      <c r="D115" s="274"/>
      <c r="E115" s="274"/>
      <c r="F115" s="275"/>
      <c r="G115" s="16"/>
      <c r="H115" s="16"/>
      <c r="I115" s="16"/>
      <c r="J115" s="7"/>
    </row>
    <row r="116" ht="15.75" customHeight="1">
      <c r="A116" s="8"/>
      <c r="B116" s="281"/>
      <c r="C116" s="273"/>
      <c r="D116" s="274"/>
      <c r="E116" s="274"/>
      <c r="F116" s="275"/>
      <c r="G116" s="16"/>
      <c r="H116" s="16"/>
      <c r="I116" s="16"/>
      <c r="J116" s="7"/>
    </row>
    <row r="117" ht="15.75" customHeight="1">
      <c r="A117" s="8"/>
      <c r="B117" s="281"/>
      <c r="C117" s="273"/>
      <c r="D117" s="274"/>
      <c r="E117" s="274"/>
      <c r="F117" s="275"/>
      <c r="G117" s="16"/>
      <c r="H117" s="16"/>
      <c r="I117" s="16"/>
      <c r="J117" s="7"/>
    </row>
    <row r="118" ht="15.75" customHeight="1">
      <c r="A118" s="8"/>
      <c r="B118" s="281"/>
      <c r="C118" s="273"/>
      <c r="D118" s="274"/>
      <c r="E118" s="274"/>
      <c r="F118" s="275"/>
      <c r="G118" s="16"/>
      <c r="H118" s="16"/>
      <c r="I118" s="16"/>
      <c r="J118" s="7"/>
    </row>
    <row r="119" ht="15.75" customHeight="1">
      <c r="A119" s="8"/>
      <c r="B119" s="281"/>
      <c r="C119" s="273"/>
      <c r="D119" s="274"/>
      <c r="E119" s="274"/>
      <c r="F119" s="275"/>
      <c r="G119" s="16"/>
      <c r="H119" s="16"/>
      <c r="I119" s="16"/>
      <c r="J119" s="7"/>
    </row>
    <row r="120" ht="15.75" customHeight="1">
      <c r="A120" s="8"/>
      <c r="B120" s="281"/>
      <c r="C120" s="273"/>
      <c r="D120" s="274"/>
      <c r="E120" s="274"/>
      <c r="F120" s="275"/>
      <c r="G120" s="16"/>
      <c r="H120" s="16"/>
      <c r="I120" s="16"/>
      <c r="J120" s="7"/>
    </row>
    <row r="121" ht="15.75" customHeight="1">
      <c r="A121" s="8"/>
      <c r="B121" s="281"/>
      <c r="C121" s="273"/>
      <c r="D121" s="274"/>
      <c r="E121" s="274"/>
      <c r="F121" s="275"/>
      <c r="G121" s="16"/>
      <c r="H121" s="16"/>
      <c r="I121" s="16"/>
      <c r="J121" s="7"/>
    </row>
    <row r="122" ht="15.75" customHeight="1">
      <c r="A122" s="8"/>
      <c r="B122" s="281"/>
      <c r="C122" s="273"/>
      <c r="D122" s="274"/>
      <c r="E122" s="274"/>
      <c r="F122" s="275"/>
      <c r="G122" s="16"/>
      <c r="H122" s="16"/>
      <c r="I122" s="16"/>
      <c r="J122" s="7"/>
    </row>
    <row r="123" ht="15.75" customHeight="1">
      <c r="A123" s="8"/>
      <c r="B123" s="281"/>
      <c r="C123" s="273"/>
      <c r="D123" s="274"/>
      <c r="E123" s="274"/>
      <c r="F123" s="275"/>
      <c r="G123" s="16"/>
      <c r="H123" s="16"/>
      <c r="I123" s="16"/>
      <c r="J123" s="7"/>
    </row>
    <row r="124" ht="15.75" customHeight="1">
      <c r="A124" s="8"/>
      <c r="B124" s="281"/>
      <c r="C124" s="273"/>
      <c r="D124" s="274"/>
      <c r="E124" s="274"/>
      <c r="F124" s="275"/>
      <c r="G124" s="16"/>
      <c r="H124" s="16"/>
      <c r="I124" s="16"/>
      <c r="J124" s="7"/>
    </row>
    <row r="125" ht="15.75" customHeight="1">
      <c r="A125" s="8"/>
      <c r="B125" s="281"/>
      <c r="C125" s="273"/>
      <c r="D125" s="274"/>
      <c r="E125" s="274"/>
      <c r="F125" s="275"/>
      <c r="G125" s="16"/>
      <c r="H125" s="16"/>
      <c r="I125" s="16"/>
      <c r="J125" s="7"/>
    </row>
    <row r="126" ht="15.75" customHeight="1">
      <c r="A126" s="8"/>
      <c r="B126" s="281"/>
      <c r="C126" s="273"/>
      <c r="D126" s="274"/>
      <c r="E126" s="274"/>
      <c r="F126" s="275"/>
      <c r="G126" s="16"/>
      <c r="H126" s="16"/>
      <c r="I126" s="16"/>
      <c r="J126" s="7"/>
    </row>
    <row r="127" ht="15.75" customHeight="1">
      <c r="A127" s="8"/>
      <c r="B127" s="281"/>
      <c r="C127" s="273"/>
      <c r="D127" s="274"/>
      <c r="E127" s="274"/>
      <c r="F127" s="275"/>
      <c r="G127" s="16"/>
      <c r="H127" s="16"/>
      <c r="I127" s="16"/>
      <c r="J127" s="7"/>
    </row>
    <row r="128" ht="15.75" customHeight="1">
      <c r="A128" s="8"/>
      <c r="B128" s="281"/>
      <c r="C128" s="273"/>
      <c r="D128" s="274"/>
      <c r="E128" s="274"/>
      <c r="F128" s="275"/>
      <c r="G128" s="16"/>
      <c r="H128" s="16"/>
      <c r="I128" s="16"/>
      <c r="J128" s="7"/>
    </row>
    <row r="129" ht="15.75" customHeight="1">
      <c r="A129" s="8"/>
      <c r="B129" s="281"/>
      <c r="C129" s="273"/>
      <c r="D129" s="274"/>
      <c r="E129" s="274"/>
      <c r="F129" s="275"/>
      <c r="G129" s="16"/>
      <c r="H129" s="16"/>
      <c r="I129" s="16"/>
      <c r="J129" s="7"/>
    </row>
    <row r="130" ht="15.75" customHeight="1">
      <c r="A130" s="8"/>
      <c r="B130" s="281"/>
      <c r="C130" s="273"/>
      <c r="D130" s="274"/>
      <c r="E130" s="274"/>
      <c r="F130" s="275"/>
      <c r="G130" s="16"/>
      <c r="H130" s="16"/>
      <c r="I130" s="16"/>
      <c r="J130" s="7"/>
    </row>
    <row r="131" ht="15.75" customHeight="1">
      <c r="A131" s="8"/>
      <c r="B131" s="281"/>
      <c r="C131" s="273"/>
      <c r="D131" s="274"/>
      <c r="E131" s="274"/>
      <c r="F131" s="275"/>
      <c r="G131" s="16"/>
      <c r="H131" s="16"/>
      <c r="I131" s="16"/>
      <c r="J131" s="7"/>
    </row>
    <row r="132" ht="15.75" customHeight="1">
      <c r="A132" s="8"/>
      <c r="B132" s="281"/>
      <c r="C132" s="273"/>
      <c r="D132" s="274"/>
      <c r="E132" s="274"/>
      <c r="F132" s="275"/>
      <c r="G132" s="16"/>
      <c r="H132" s="16"/>
      <c r="I132" s="16"/>
      <c r="J132" s="7"/>
    </row>
    <row r="133" ht="15.75" customHeight="1">
      <c r="A133" s="8"/>
      <c r="B133" s="281"/>
      <c r="C133" s="273"/>
      <c r="D133" s="274"/>
      <c r="E133" s="274"/>
      <c r="F133" s="275"/>
      <c r="G133" s="16"/>
      <c r="H133" s="16"/>
      <c r="I133" s="16"/>
      <c r="J133" s="7"/>
    </row>
    <row r="134" ht="15.75" customHeight="1">
      <c r="A134" s="8"/>
      <c r="B134" s="281"/>
      <c r="C134" s="273"/>
      <c r="D134" s="274"/>
      <c r="E134" s="274"/>
      <c r="F134" s="275"/>
      <c r="G134" s="16"/>
      <c r="H134" s="16"/>
      <c r="I134" s="16"/>
      <c r="J134" s="7"/>
    </row>
    <row r="135" ht="15.75" customHeight="1">
      <c r="A135" s="8"/>
      <c r="B135" s="281"/>
      <c r="C135" s="273"/>
      <c r="D135" s="274"/>
      <c r="E135" s="274"/>
      <c r="F135" s="275"/>
      <c r="G135" s="16"/>
      <c r="H135" s="16"/>
      <c r="I135" s="16"/>
      <c r="J135" s="7"/>
    </row>
    <row r="136" ht="15.75" customHeight="1">
      <c r="A136" s="8"/>
      <c r="B136" s="281"/>
      <c r="C136" s="273"/>
      <c r="D136" s="274"/>
      <c r="E136" s="274"/>
      <c r="F136" s="275"/>
      <c r="G136" s="16"/>
      <c r="H136" s="16"/>
      <c r="I136" s="16"/>
      <c r="J136" s="7"/>
    </row>
    <row r="137" ht="15.75" customHeight="1">
      <c r="A137" s="8"/>
      <c r="B137" s="281"/>
      <c r="C137" s="273"/>
      <c r="D137" s="274"/>
      <c r="E137" s="274"/>
      <c r="F137" s="275"/>
      <c r="G137" s="16"/>
      <c r="H137" s="16"/>
      <c r="I137" s="16"/>
      <c r="J137" s="7"/>
    </row>
    <row r="138" ht="15.75" customHeight="1">
      <c r="A138" s="8"/>
      <c r="B138" s="281"/>
      <c r="C138" s="273"/>
      <c r="D138" s="274"/>
      <c r="E138" s="274"/>
      <c r="F138" s="275"/>
      <c r="G138" s="16"/>
      <c r="H138" s="16"/>
      <c r="I138" s="16"/>
      <c r="J138" s="7"/>
    </row>
    <row r="139" ht="15.75" customHeight="1">
      <c r="A139" s="8"/>
      <c r="B139" s="281"/>
      <c r="C139" s="273"/>
      <c r="D139" s="274"/>
      <c r="E139" s="274"/>
      <c r="F139" s="275"/>
      <c r="G139" s="16"/>
      <c r="H139" s="16"/>
      <c r="I139" s="16"/>
      <c r="J139" s="7"/>
    </row>
    <row r="140" ht="15.75" customHeight="1">
      <c r="A140" s="8"/>
      <c r="B140" s="281"/>
      <c r="C140" s="273"/>
      <c r="D140" s="274"/>
      <c r="E140" s="274"/>
      <c r="F140" s="275"/>
      <c r="G140" s="16"/>
      <c r="H140" s="16"/>
      <c r="I140" s="16"/>
      <c r="J140" s="7"/>
    </row>
    <row r="141" ht="15.75" customHeight="1">
      <c r="A141" s="8"/>
      <c r="B141" s="281"/>
      <c r="C141" s="273"/>
      <c r="D141" s="274"/>
      <c r="E141" s="274"/>
      <c r="F141" s="275"/>
      <c r="G141" s="16"/>
      <c r="H141" s="16"/>
      <c r="I141" s="16"/>
      <c r="J141" s="7"/>
    </row>
    <row r="142" ht="15.75" customHeight="1">
      <c r="A142" s="8"/>
      <c r="B142" s="281"/>
      <c r="C142" s="273"/>
      <c r="D142" s="274"/>
      <c r="E142" s="274"/>
      <c r="F142" s="275"/>
      <c r="G142" s="16"/>
      <c r="H142" s="16"/>
      <c r="I142" s="16"/>
      <c r="J142" s="7"/>
    </row>
    <row r="143" ht="15.75" customHeight="1">
      <c r="A143" s="8"/>
      <c r="B143" s="281"/>
      <c r="C143" s="273"/>
      <c r="D143" s="274"/>
      <c r="E143" s="274"/>
      <c r="F143" s="275"/>
      <c r="G143" s="16"/>
      <c r="H143" s="16"/>
      <c r="I143" s="16"/>
      <c r="J143" s="7"/>
    </row>
    <row r="144" ht="15.75" customHeight="1">
      <c r="A144" s="8"/>
      <c r="B144" s="281"/>
      <c r="C144" s="273"/>
      <c r="D144" s="274"/>
      <c r="E144" s="274"/>
      <c r="F144" s="275"/>
      <c r="G144" s="16"/>
      <c r="H144" s="16"/>
      <c r="I144" s="16"/>
      <c r="J144" s="7"/>
    </row>
    <row r="145" ht="15.75" customHeight="1">
      <c r="A145" s="8"/>
      <c r="B145" s="281"/>
      <c r="C145" s="273"/>
      <c r="D145" s="274"/>
      <c r="E145" s="274"/>
      <c r="F145" s="275"/>
      <c r="G145" s="16"/>
      <c r="H145" s="16"/>
      <c r="I145" s="16"/>
      <c r="J145" s="7"/>
    </row>
    <row r="146" ht="15.75" customHeight="1">
      <c r="A146" s="8"/>
      <c r="B146" s="281"/>
      <c r="C146" s="273"/>
      <c r="D146" s="274"/>
      <c r="E146" s="274"/>
      <c r="F146" s="275"/>
      <c r="G146" s="16"/>
      <c r="H146" s="16"/>
      <c r="I146" s="16"/>
      <c r="J146" s="7"/>
    </row>
    <row r="147" ht="15.75" customHeight="1">
      <c r="A147" s="8"/>
      <c r="B147" s="281"/>
      <c r="C147" s="273"/>
      <c r="D147" s="274"/>
      <c r="E147" s="274"/>
      <c r="F147" s="275"/>
      <c r="G147" s="16"/>
      <c r="H147" s="16"/>
      <c r="I147" s="16"/>
      <c r="J147" s="7"/>
    </row>
    <row r="148" ht="15.75" customHeight="1">
      <c r="A148" s="8"/>
      <c r="B148" s="281"/>
      <c r="C148" s="273"/>
      <c r="D148" s="274"/>
      <c r="E148" s="274"/>
      <c r="F148" s="275"/>
      <c r="G148" s="16"/>
      <c r="H148" s="16"/>
      <c r="I148" s="16"/>
      <c r="J148" s="7"/>
    </row>
    <row r="149" ht="15.75" customHeight="1">
      <c r="A149" s="8"/>
      <c r="B149" s="281"/>
      <c r="C149" s="273"/>
      <c r="D149" s="274"/>
      <c r="E149" s="274"/>
      <c r="F149" s="275"/>
      <c r="G149" s="16"/>
      <c r="H149" s="16"/>
      <c r="I149" s="16"/>
      <c r="J149" s="7"/>
    </row>
    <row r="150" ht="15.75" customHeight="1">
      <c r="A150" s="8"/>
      <c r="B150" s="281"/>
      <c r="C150" s="273"/>
      <c r="D150" s="274"/>
      <c r="E150" s="274"/>
      <c r="F150" s="275"/>
      <c r="G150" s="16"/>
      <c r="H150" s="16"/>
      <c r="I150" s="16"/>
      <c r="J150" s="7"/>
    </row>
    <row r="151" ht="15.75" customHeight="1">
      <c r="A151" s="8"/>
      <c r="B151" s="281"/>
      <c r="C151" s="273"/>
      <c r="D151" s="274"/>
      <c r="E151" s="274"/>
      <c r="F151" s="275"/>
      <c r="G151" s="16"/>
      <c r="H151" s="16"/>
      <c r="I151" s="16"/>
      <c r="J151" s="7"/>
    </row>
    <row r="152" ht="15.75" customHeight="1">
      <c r="A152" s="8"/>
      <c r="B152" s="281"/>
      <c r="C152" s="273"/>
      <c r="D152" s="274"/>
      <c r="E152" s="274"/>
      <c r="F152" s="275"/>
      <c r="G152" s="16"/>
      <c r="H152" s="16"/>
      <c r="I152" s="16"/>
      <c r="J152" s="7"/>
    </row>
    <row r="153" ht="15.75" customHeight="1">
      <c r="A153" s="8"/>
      <c r="B153" s="281"/>
      <c r="C153" s="273"/>
      <c r="D153" s="274"/>
      <c r="E153" s="274"/>
      <c r="F153" s="275"/>
      <c r="G153" s="16"/>
      <c r="H153" s="16"/>
      <c r="I153" s="16"/>
      <c r="J153" s="7"/>
    </row>
    <row r="154" ht="15.75" customHeight="1">
      <c r="A154" s="8"/>
      <c r="B154" s="281"/>
      <c r="C154" s="273"/>
      <c r="D154" s="274"/>
      <c r="E154" s="274"/>
      <c r="F154" s="275"/>
      <c r="G154" s="16"/>
      <c r="H154" s="16"/>
      <c r="I154" s="16"/>
      <c r="J154" s="7"/>
    </row>
    <row r="155" ht="15.75" customHeight="1">
      <c r="A155" s="8"/>
      <c r="B155" s="281"/>
      <c r="C155" s="273"/>
      <c r="D155" s="274"/>
      <c r="E155" s="274"/>
      <c r="F155" s="275"/>
      <c r="G155" s="16"/>
      <c r="H155" s="16"/>
      <c r="I155" s="16"/>
      <c r="J155" s="7"/>
    </row>
    <row r="156" ht="15.75" customHeight="1">
      <c r="A156" s="8"/>
      <c r="B156" s="281"/>
      <c r="C156" s="273"/>
      <c r="D156" s="274"/>
      <c r="E156" s="274"/>
      <c r="F156" s="275"/>
      <c r="G156" s="16"/>
      <c r="H156" s="16"/>
      <c r="I156" s="16"/>
      <c r="J156" s="7"/>
    </row>
    <row r="157" ht="15.75" customHeight="1">
      <c r="A157" s="8"/>
      <c r="B157" s="281"/>
      <c r="C157" s="273"/>
      <c r="D157" s="274"/>
      <c r="E157" s="274"/>
      <c r="F157" s="275"/>
      <c r="G157" s="16"/>
      <c r="H157" s="16"/>
      <c r="I157" s="16"/>
      <c r="J157" s="7"/>
    </row>
    <row r="158" ht="15.75" customHeight="1">
      <c r="A158" s="8"/>
      <c r="B158" s="281"/>
      <c r="C158" s="273"/>
      <c r="D158" s="274"/>
      <c r="E158" s="274"/>
      <c r="F158" s="275"/>
      <c r="G158" s="16"/>
      <c r="H158" s="16"/>
      <c r="I158" s="16"/>
      <c r="J158" s="7"/>
    </row>
    <row r="159" ht="15.75" customHeight="1">
      <c r="A159" s="8"/>
      <c r="B159" s="281"/>
      <c r="C159" s="273"/>
      <c r="D159" s="274"/>
      <c r="E159" s="274"/>
      <c r="F159" s="275"/>
      <c r="G159" s="16"/>
      <c r="H159" s="16"/>
      <c r="I159" s="16"/>
      <c r="J159" s="7"/>
    </row>
    <row r="160" ht="15.75" customHeight="1">
      <c r="A160" s="8"/>
      <c r="B160" s="281"/>
      <c r="C160" s="273"/>
      <c r="D160" s="274"/>
      <c r="E160" s="274"/>
      <c r="F160" s="275"/>
      <c r="G160" s="16"/>
      <c r="H160" s="16"/>
      <c r="I160" s="16"/>
      <c r="J160" s="7"/>
    </row>
    <row r="161" ht="15.75" customHeight="1">
      <c r="A161" s="8"/>
      <c r="B161" s="281"/>
      <c r="C161" s="273"/>
      <c r="D161" s="274"/>
      <c r="E161" s="274"/>
      <c r="F161" s="275"/>
      <c r="G161" s="16"/>
      <c r="H161" s="16"/>
      <c r="I161" s="16"/>
      <c r="J161" s="7"/>
    </row>
    <row r="162" ht="15.75" customHeight="1">
      <c r="A162" s="8"/>
      <c r="B162" s="281"/>
      <c r="C162" s="273"/>
      <c r="D162" s="274"/>
      <c r="E162" s="274"/>
      <c r="F162" s="275"/>
      <c r="G162" s="16"/>
      <c r="H162" s="16"/>
      <c r="I162" s="16"/>
      <c r="J162" s="7"/>
    </row>
    <row r="163" ht="15.75" customHeight="1">
      <c r="A163" s="8"/>
      <c r="B163" s="281"/>
      <c r="C163" s="273"/>
      <c r="D163" s="274"/>
      <c r="E163" s="274"/>
      <c r="F163" s="275"/>
      <c r="G163" s="16"/>
      <c r="H163" s="16"/>
      <c r="I163" s="16"/>
      <c r="J163" s="7"/>
    </row>
    <row r="164" ht="15.75" customHeight="1">
      <c r="A164" s="8"/>
      <c r="B164" s="281"/>
      <c r="C164" s="273"/>
      <c r="D164" s="274"/>
      <c r="E164" s="274"/>
      <c r="F164" s="275"/>
      <c r="G164" s="16"/>
      <c r="H164" s="16"/>
      <c r="I164" s="16"/>
      <c r="J164" s="7"/>
    </row>
    <row r="165" ht="15.75" customHeight="1">
      <c r="A165" s="8"/>
      <c r="B165" s="281"/>
      <c r="C165" s="273"/>
      <c r="D165" s="274"/>
      <c r="E165" s="274"/>
      <c r="F165" s="275"/>
      <c r="G165" s="16"/>
      <c r="H165" s="16"/>
      <c r="I165" s="16"/>
      <c r="J165" s="7"/>
    </row>
    <row r="166" ht="15.75" customHeight="1">
      <c r="A166" s="8"/>
      <c r="B166" s="281"/>
      <c r="C166" s="273"/>
      <c r="D166" s="274"/>
      <c r="E166" s="274"/>
      <c r="F166" s="275"/>
      <c r="G166" s="16"/>
      <c r="H166" s="16"/>
      <c r="I166" s="16"/>
      <c r="J166" s="7"/>
    </row>
    <row r="167" ht="15.75" customHeight="1">
      <c r="A167" s="8"/>
      <c r="B167" s="281"/>
      <c r="C167" s="273"/>
      <c r="D167" s="274"/>
      <c r="E167" s="274"/>
      <c r="F167" s="275"/>
      <c r="G167" s="16"/>
      <c r="H167" s="16"/>
      <c r="I167" s="16"/>
      <c r="J167" s="7"/>
    </row>
    <row r="168" ht="15.75" customHeight="1">
      <c r="A168" s="8"/>
      <c r="B168" s="281"/>
      <c r="C168" s="273"/>
      <c r="D168" s="274"/>
      <c r="E168" s="274"/>
      <c r="F168" s="275"/>
      <c r="G168" s="16"/>
      <c r="H168" s="16"/>
      <c r="I168" s="16"/>
      <c r="J168" s="7"/>
    </row>
    <row r="169" ht="15.75" customHeight="1">
      <c r="A169" s="8"/>
      <c r="B169" s="281"/>
      <c r="C169" s="273"/>
      <c r="D169" s="274"/>
      <c r="E169" s="274"/>
      <c r="F169" s="275"/>
      <c r="G169" s="16"/>
      <c r="H169" s="16"/>
      <c r="I169" s="16"/>
      <c r="J169" s="7"/>
    </row>
    <row r="170" ht="15.75" customHeight="1">
      <c r="A170" s="8"/>
      <c r="B170" s="281"/>
      <c r="C170" s="273"/>
      <c r="D170" s="274"/>
      <c r="E170" s="274"/>
      <c r="F170" s="275"/>
      <c r="G170" s="16"/>
      <c r="H170" s="16"/>
      <c r="I170" s="16"/>
      <c r="J170" s="7"/>
    </row>
    <row r="171" ht="15.75" customHeight="1">
      <c r="A171" s="8"/>
      <c r="B171" s="281"/>
      <c r="C171" s="273"/>
      <c r="D171" s="274"/>
      <c r="E171" s="274"/>
      <c r="F171" s="275"/>
      <c r="G171" s="16"/>
      <c r="H171" s="16"/>
      <c r="I171" s="16"/>
      <c r="J171" s="7"/>
    </row>
    <row r="172" ht="15.75" customHeight="1">
      <c r="A172" s="8"/>
      <c r="B172" s="281"/>
      <c r="C172" s="273"/>
      <c r="D172" s="274"/>
      <c r="E172" s="274"/>
      <c r="F172" s="275"/>
      <c r="G172" s="16"/>
      <c r="H172" s="16"/>
      <c r="I172" s="16"/>
      <c r="J172" s="7"/>
    </row>
    <row r="173" ht="15.75" customHeight="1">
      <c r="A173" s="8"/>
      <c r="B173" s="281"/>
      <c r="C173" s="273"/>
      <c r="D173" s="274"/>
      <c r="E173" s="274"/>
      <c r="F173" s="275"/>
      <c r="G173" s="16"/>
      <c r="H173" s="16"/>
      <c r="I173" s="16"/>
      <c r="J173" s="7"/>
    </row>
    <row r="174" ht="15.75" customHeight="1">
      <c r="A174" s="8"/>
      <c r="B174" s="281"/>
      <c r="C174" s="273"/>
      <c r="D174" s="274"/>
      <c r="E174" s="274"/>
      <c r="F174" s="275"/>
      <c r="G174" s="16"/>
      <c r="H174" s="16"/>
      <c r="I174" s="16"/>
      <c r="J174" s="7"/>
    </row>
    <row r="175" ht="15.75" customHeight="1">
      <c r="A175" s="8"/>
      <c r="B175" s="281"/>
      <c r="C175" s="273"/>
      <c r="D175" s="274"/>
      <c r="E175" s="274"/>
      <c r="F175" s="275"/>
      <c r="G175" s="16"/>
      <c r="H175" s="16"/>
      <c r="I175" s="16"/>
      <c r="J175" s="7"/>
    </row>
    <row r="176" ht="15.75" customHeight="1">
      <c r="A176" s="8"/>
      <c r="B176" s="281"/>
      <c r="C176" s="273"/>
      <c r="D176" s="274"/>
      <c r="E176" s="274"/>
      <c r="F176" s="275"/>
      <c r="G176" s="16"/>
      <c r="H176" s="16"/>
      <c r="I176" s="16"/>
      <c r="J176" s="7"/>
    </row>
    <row r="177" ht="15.75" customHeight="1">
      <c r="A177" s="8"/>
      <c r="B177" s="281"/>
      <c r="C177" s="273"/>
      <c r="D177" s="274"/>
      <c r="E177" s="274"/>
      <c r="F177" s="275"/>
      <c r="G177" s="16"/>
      <c r="H177" s="16"/>
      <c r="I177" s="16"/>
      <c r="J177" s="7"/>
    </row>
    <row r="178" ht="15.75" customHeight="1">
      <c r="A178" s="8"/>
      <c r="B178" s="281"/>
      <c r="C178" s="273"/>
      <c r="D178" s="274"/>
      <c r="E178" s="274"/>
      <c r="F178" s="275"/>
      <c r="G178" s="16"/>
      <c r="H178" s="16"/>
      <c r="I178" s="16"/>
      <c r="J178" s="7"/>
    </row>
    <row r="179" ht="15.75" customHeight="1">
      <c r="A179" s="8"/>
      <c r="B179" s="281"/>
      <c r="C179" s="273"/>
      <c r="D179" s="274"/>
      <c r="E179" s="274"/>
      <c r="F179" s="275"/>
      <c r="G179" s="16"/>
      <c r="H179" s="16"/>
      <c r="I179" s="16"/>
      <c r="J179" s="7"/>
    </row>
    <row r="180" ht="15.75" customHeight="1">
      <c r="A180" s="8"/>
      <c r="B180" s="281"/>
      <c r="C180" s="273"/>
      <c r="D180" s="274"/>
      <c r="E180" s="274"/>
      <c r="F180" s="275"/>
      <c r="G180" s="16"/>
      <c r="H180" s="16"/>
      <c r="I180" s="16"/>
      <c r="J180" s="7"/>
    </row>
    <row r="181" ht="15.75" customHeight="1">
      <c r="A181" s="8"/>
      <c r="B181" s="281"/>
      <c r="C181" s="273"/>
      <c r="D181" s="274"/>
      <c r="E181" s="274"/>
      <c r="F181" s="275"/>
      <c r="G181" s="16"/>
      <c r="H181" s="16"/>
      <c r="I181" s="16"/>
      <c r="J181" s="7"/>
    </row>
    <row r="182" ht="15.75" customHeight="1">
      <c r="A182" s="8"/>
      <c r="B182" s="281"/>
      <c r="C182" s="273"/>
      <c r="D182" s="274"/>
      <c r="E182" s="274"/>
      <c r="F182" s="275"/>
      <c r="G182" s="16"/>
      <c r="H182" s="16"/>
      <c r="I182" s="16"/>
      <c r="J182" s="7"/>
    </row>
    <row r="183" ht="15.75" customHeight="1">
      <c r="A183" s="8"/>
      <c r="B183" s="281"/>
      <c r="C183" s="273"/>
      <c r="D183" s="274"/>
      <c r="E183" s="274"/>
      <c r="F183" s="275"/>
      <c r="G183" s="16"/>
      <c r="H183" s="16"/>
      <c r="I183" s="16"/>
      <c r="J183" s="7"/>
    </row>
    <row r="184" ht="15.75" customHeight="1">
      <c r="A184" s="8"/>
      <c r="B184" s="281"/>
      <c r="C184" s="273"/>
      <c r="D184" s="274"/>
      <c r="E184" s="274"/>
      <c r="F184" s="275"/>
      <c r="G184" s="16"/>
      <c r="H184" s="16"/>
      <c r="I184" s="16"/>
      <c r="J184" s="7"/>
    </row>
    <row r="185" ht="15.75" customHeight="1">
      <c r="A185" s="8"/>
      <c r="B185" s="281"/>
      <c r="C185" s="273"/>
      <c r="D185" s="274"/>
      <c r="E185" s="274"/>
      <c r="F185" s="275"/>
      <c r="G185" s="16"/>
      <c r="H185" s="16"/>
      <c r="I185" s="16"/>
      <c r="J185" s="7"/>
    </row>
    <row r="186" ht="15.75" customHeight="1">
      <c r="A186" s="8"/>
      <c r="B186" s="281"/>
      <c r="C186" s="273"/>
      <c r="D186" s="274"/>
      <c r="E186" s="274"/>
      <c r="F186" s="275"/>
      <c r="G186" s="16"/>
      <c r="H186" s="16"/>
      <c r="I186" s="16"/>
      <c r="J186" s="7"/>
    </row>
    <row r="187" ht="15.75" customHeight="1">
      <c r="A187" s="8"/>
      <c r="B187" s="281"/>
      <c r="C187" s="273"/>
      <c r="D187" s="274"/>
      <c r="E187" s="274"/>
      <c r="F187" s="275"/>
      <c r="G187" s="16"/>
      <c r="H187" s="16"/>
      <c r="I187" s="16"/>
      <c r="J187" s="7"/>
    </row>
    <row r="188" ht="15.75" customHeight="1">
      <c r="A188" s="8"/>
      <c r="B188" s="281"/>
      <c r="C188" s="273"/>
      <c r="D188" s="274"/>
      <c r="E188" s="274"/>
      <c r="F188" s="275"/>
      <c r="G188" s="16"/>
      <c r="H188" s="16"/>
      <c r="I188" s="16"/>
      <c r="J188" s="7"/>
    </row>
    <row r="189" ht="15.75" customHeight="1">
      <c r="A189" s="8"/>
      <c r="B189" s="281"/>
      <c r="C189" s="273"/>
      <c r="D189" s="274"/>
      <c r="E189" s="274"/>
      <c r="F189" s="275"/>
      <c r="G189" s="16"/>
      <c r="H189" s="16"/>
      <c r="I189" s="16"/>
      <c r="J189" s="7"/>
    </row>
    <row r="190" ht="15.75" customHeight="1">
      <c r="A190" s="8"/>
      <c r="B190" s="281"/>
      <c r="C190" s="273"/>
      <c r="D190" s="274"/>
      <c r="E190" s="274"/>
      <c r="F190" s="275"/>
      <c r="G190" s="16"/>
      <c r="H190" s="16"/>
      <c r="I190" s="16"/>
      <c r="J190" s="7"/>
    </row>
    <row r="191" ht="15.75" customHeight="1">
      <c r="A191" s="8"/>
      <c r="B191" s="281"/>
      <c r="C191" s="273"/>
      <c r="D191" s="274"/>
      <c r="E191" s="274"/>
      <c r="F191" s="275"/>
      <c r="G191" s="16"/>
      <c r="H191" s="16"/>
      <c r="I191" s="16"/>
      <c r="J191" s="7"/>
    </row>
    <row r="192" ht="15.75" customHeight="1">
      <c r="A192" s="8"/>
      <c r="B192" s="281"/>
      <c r="C192" s="273"/>
      <c r="D192" s="274"/>
      <c r="E192" s="274"/>
      <c r="F192" s="275"/>
      <c r="G192" s="16"/>
      <c r="H192" s="16"/>
      <c r="I192" s="16"/>
      <c r="J192" s="7"/>
    </row>
    <row r="193" ht="15.75" customHeight="1">
      <c r="A193" s="8"/>
      <c r="B193" s="281"/>
      <c r="C193" s="273"/>
      <c r="D193" s="274"/>
      <c r="E193" s="274"/>
      <c r="F193" s="275"/>
      <c r="G193" s="16"/>
      <c r="H193" s="16"/>
      <c r="I193" s="16"/>
      <c r="J193" s="7"/>
    </row>
    <row r="194" ht="15.75" customHeight="1">
      <c r="A194" s="8"/>
      <c r="B194" s="281"/>
      <c r="C194" s="273"/>
      <c r="D194" s="274"/>
      <c r="E194" s="274"/>
      <c r="F194" s="275"/>
      <c r="G194" s="16"/>
      <c r="H194" s="16"/>
      <c r="I194" s="16"/>
      <c r="J194" s="7"/>
    </row>
    <row r="195" ht="15.75" customHeight="1">
      <c r="A195" s="8"/>
      <c r="B195" s="281"/>
      <c r="C195" s="273"/>
      <c r="D195" s="274"/>
      <c r="E195" s="274"/>
      <c r="F195" s="275"/>
      <c r="G195" s="16"/>
      <c r="H195" s="16"/>
      <c r="I195" s="16"/>
      <c r="J195" s="7"/>
    </row>
    <row r="196" ht="15.75" customHeight="1">
      <c r="A196" s="8"/>
      <c r="B196" s="281"/>
      <c r="C196" s="273"/>
      <c r="D196" s="274"/>
      <c r="E196" s="274"/>
      <c r="F196" s="275"/>
      <c r="G196" s="16"/>
      <c r="H196" s="16"/>
      <c r="I196" s="16"/>
      <c r="J196" s="7"/>
    </row>
    <row r="197" ht="15.75" customHeight="1">
      <c r="A197" s="8"/>
      <c r="B197" s="281"/>
      <c r="C197" s="273"/>
      <c r="D197" s="274"/>
      <c r="E197" s="274"/>
      <c r="F197" s="275"/>
      <c r="G197" s="16"/>
      <c r="H197" s="16"/>
      <c r="I197" s="16"/>
      <c r="J197" s="7"/>
    </row>
    <row r="198" ht="15.75" customHeight="1">
      <c r="A198" s="8"/>
      <c r="B198" s="281"/>
      <c r="C198" s="273"/>
      <c r="D198" s="274"/>
      <c r="E198" s="274"/>
      <c r="F198" s="275"/>
      <c r="G198" s="16"/>
      <c r="H198" s="16"/>
      <c r="I198" s="16"/>
      <c r="J198" s="7"/>
    </row>
    <row r="199" ht="15.75" customHeight="1">
      <c r="A199" s="8"/>
      <c r="B199" s="281"/>
      <c r="C199" s="273"/>
      <c r="D199" s="274"/>
      <c r="E199" s="274"/>
      <c r="F199" s="275"/>
      <c r="G199" s="16"/>
      <c r="H199" s="16"/>
      <c r="I199" s="16"/>
      <c r="J199" s="7"/>
    </row>
    <row r="200" ht="15.75" customHeight="1">
      <c r="A200" s="8"/>
      <c r="B200" s="281"/>
      <c r="C200" s="273"/>
      <c r="D200" s="274"/>
      <c r="E200" s="274"/>
      <c r="F200" s="275"/>
      <c r="G200" s="16"/>
      <c r="H200" s="16"/>
      <c r="I200" s="16"/>
      <c r="J200" s="7"/>
    </row>
    <row r="201" ht="15.75" customHeight="1">
      <c r="A201" s="8"/>
      <c r="B201" s="281"/>
      <c r="C201" s="273"/>
      <c r="D201" s="274"/>
      <c r="E201" s="274"/>
      <c r="F201" s="275"/>
      <c r="G201" s="16"/>
      <c r="H201" s="16"/>
      <c r="I201" s="16"/>
      <c r="J201" s="7"/>
    </row>
    <row r="202" ht="15.75" customHeight="1">
      <c r="A202" s="8"/>
      <c r="B202" s="281"/>
      <c r="C202" s="273"/>
      <c r="D202" s="274"/>
      <c r="E202" s="274"/>
      <c r="F202" s="275"/>
      <c r="G202" s="16"/>
      <c r="H202" s="16"/>
      <c r="I202" s="16"/>
      <c r="J202" s="7"/>
    </row>
    <row r="203" ht="15.75" customHeight="1">
      <c r="A203" s="8"/>
      <c r="B203" s="281"/>
      <c r="C203" s="273"/>
      <c r="D203" s="274"/>
      <c r="E203" s="274"/>
      <c r="F203" s="275"/>
      <c r="G203" s="16"/>
      <c r="H203" s="16"/>
      <c r="I203" s="16"/>
      <c r="J203" s="7"/>
    </row>
    <row r="204" ht="15.75" customHeight="1">
      <c r="A204" s="8"/>
      <c r="B204" s="281"/>
      <c r="C204" s="273"/>
      <c r="D204" s="274"/>
      <c r="E204" s="274"/>
      <c r="F204" s="275"/>
      <c r="G204" s="16"/>
      <c r="H204" s="16"/>
      <c r="I204" s="16"/>
      <c r="J204" s="7"/>
    </row>
    <row r="205" ht="15.75" customHeight="1">
      <c r="A205" s="8"/>
      <c r="B205" s="281"/>
      <c r="C205" s="273"/>
      <c r="D205" s="274"/>
      <c r="E205" s="274"/>
      <c r="F205" s="275"/>
      <c r="G205" s="16"/>
      <c r="H205" s="16"/>
      <c r="I205" s="16"/>
      <c r="J205" s="7"/>
    </row>
    <row r="206" ht="15.75" customHeight="1">
      <c r="A206" s="8"/>
      <c r="B206" s="281"/>
      <c r="C206" s="273"/>
      <c r="D206" s="274"/>
      <c r="E206" s="274"/>
      <c r="F206" s="275"/>
      <c r="G206" s="16"/>
      <c r="H206" s="16"/>
      <c r="I206" s="16"/>
      <c r="J206" s="7"/>
    </row>
    <row r="207" ht="15.75" customHeight="1">
      <c r="A207" s="8"/>
      <c r="B207" s="281"/>
      <c r="C207" s="273"/>
      <c r="D207" s="274"/>
      <c r="E207" s="274"/>
      <c r="F207" s="275"/>
      <c r="G207" s="16"/>
      <c r="H207" s="16"/>
      <c r="I207" s="16"/>
      <c r="J207" s="7"/>
    </row>
    <row r="208" ht="15.75" customHeight="1">
      <c r="A208" s="8"/>
      <c r="B208" s="281"/>
      <c r="C208" s="273"/>
      <c r="D208" s="274"/>
      <c r="E208" s="274"/>
      <c r="F208" s="275"/>
      <c r="G208" s="16"/>
      <c r="H208" s="16"/>
      <c r="I208" s="16"/>
      <c r="J208" s="7"/>
    </row>
    <row r="209" ht="15.75" customHeight="1">
      <c r="A209" s="8"/>
      <c r="B209" s="281"/>
      <c r="C209" s="273"/>
      <c r="D209" s="274"/>
      <c r="E209" s="274"/>
      <c r="F209" s="275"/>
      <c r="G209" s="16"/>
      <c r="H209" s="16"/>
      <c r="I209" s="16"/>
      <c r="J209" s="7"/>
    </row>
    <row r="210" ht="15.75" customHeight="1">
      <c r="A210" s="8"/>
      <c r="B210" s="281"/>
      <c r="C210" s="273"/>
      <c r="D210" s="274"/>
      <c r="E210" s="274"/>
      <c r="F210" s="275"/>
      <c r="G210" s="16"/>
      <c r="H210" s="16"/>
      <c r="I210" s="16"/>
      <c r="J210" s="7"/>
    </row>
    <row r="211" ht="15.75" customHeight="1">
      <c r="A211" s="8"/>
      <c r="B211" s="281"/>
      <c r="C211" s="273"/>
      <c r="D211" s="274"/>
      <c r="E211" s="274"/>
      <c r="F211" s="275"/>
      <c r="G211" s="16"/>
      <c r="H211" s="16"/>
      <c r="I211" s="16"/>
      <c r="J211" s="7"/>
    </row>
    <row r="212" ht="15.75" customHeight="1">
      <c r="A212" s="8"/>
      <c r="B212" s="281"/>
      <c r="C212" s="273"/>
      <c r="D212" s="274"/>
      <c r="E212" s="274"/>
      <c r="F212" s="275"/>
      <c r="G212" s="16"/>
      <c r="H212" s="16"/>
      <c r="I212" s="16"/>
      <c r="J212" s="7"/>
    </row>
    <row r="213" ht="15.75" customHeight="1">
      <c r="A213" s="8"/>
      <c r="B213" s="281"/>
      <c r="C213" s="273"/>
      <c r="D213" s="274"/>
      <c r="E213" s="274"/>
      <c r="F213" s="275"/>
      <c r="G213" s="16"/>
      <c r="H213" s="16"/>
      <c r="I213" s="16"/>
      <c r="J213" s="7"/>
    </row>
    <row r="214" ht="15.75" customHeight="1">
      <c r="A214" s="8"/>
      <c r="B214" s="281"/>
      <c r="C214" s="273"/>
      <c r="D214" s="274"/>
      <c r="E214" s="274"/>
      <c r="F214" s="275"/>
      <c r="G214" s="16"/>
      <c r="H214" s="16"/>
      <c r="I214" s="16"/>
      <c r="J214" s="7"/>
    </row>
    <row r="215" ht="15.75" customHeight="1">
      <c r="A215" s="8"/>
      <c r="B215" s="281"/>
      <c r="C215" s="273"/>
      <c r="D215" s="274"/>
      <c r="E215" s="274"/>
      <c r="F215" s="275"/>
      <c r="G215" s="16"/>
      <c r="H215" s="16"/>
      <c r="I215" s="16"/>
      <c r="J215" s="7"/>
    </row>
    <row r="216" ht="15.75" customHeight="1">
      <c r="A216" s="8"/>
      <c r="B216" s="281"/>
      <c r="C216" s="273"/>
      <c r="D216" s="274"/>
      <c r="E216" s="274"/>
      <c r="F216" s="275"/>
      <c r="G216" s="16"/>
      <c r="H216" s="16"/>
      <c r="I216" s="16"/>
      <c r="J216" s="7"/>
    </row>
    <row r="217" ht="15.75" customHeight="1">
      <c r="A217" s="8"/>
      <c r="B217" s="281"/>
      <c r="C217" s="273"/>
      <c r="D217" s="274"/>
      <c r="E217" s="274"/>
      <c r="F217" s="275"/>
      <c r="G217" s="16"/>
      <c r="H217" s="16"/>
      <c r="I217" s="16"/>
      <c r="J217" s="7"/>
    </row>
    <row r="218" ht="15.75" customHeight="1">
      <c r="A218" s="8"/>
      <c r="B218" s="281"/>
      <c r="C218" s="273"/>
      <c r="D218" s="274"/>
      <c r="E218" s="274"/>
      <c r="F218" s="275"/>
      <c r="G218" s="16"/>
      <c r="H218" s="16"/>
      <c r="I218" s="16"/>
      <c r="J218" s="7"/>
    </row>
    <row r="219" ht="15.75" customHeight="1">
      <c r="A219" s="8"/>
      <c r="B219" s="281"/>
      <c r="C219" s="273"/>
      <c r="D219" s="274"/>
      <c r="E219" s="274"/>
      <c r="F219" s="275"/>
      <c r="G219" s="16"/>
      <c r="H219" s="16"/>
      <c r="I219" s="16"/>
      <c r="J219" s="7"/>
    </row>
    <row r="220" ht="15.75" customHeight="1">
      <c r="A220" s="8"/>
      <c r="B220" s="281"/>
      <c r="C220" s="273"/>
      <c r="D220" s="274"/>
      <c r="E220" s="274"/>
      <c r="F220" s="275"/>
      <c r="G220" s="16"/>
      <c r="H220" s="16"/>
      <c r="I220" s="16"/>
      <c r="J220" s="7"/>
    </row>
    <row r="221" ht="15.75" customHeight="1">
      <c r="A221" s="8"/>
      <c r="B221" s="281"/>
      <c r="C221" s="273"/>
      <c r="D221" s="274"/>
      <c r="E221" s="274"/>
      <c r="F221" s="275"/>
      <c r="G221" s="16"/>
      <c r="H221" s="16"/>
      <c r="I221" s="16"/>
      <c r="J221" s="7"/>
    </row>
    <row r="222" ht="15.75" customHeight="1">
      <c r="A222" s="8"/>
      <c r="B222" s="281"/>
      <c r="C222" s="273"/>
      <c r="D222" s="274"/>
      <c r="E222" s="274"/>
      <c r="F222" s="275"/>
      <c r="G222" s="16"/>
      <c r="H222" s="16"/>
      <c r="I222" s="16"/>
      <c r="J222" s="7"/>
    </row>
    <row r="223" ht="15.75" customHeight="1">
      <c r="A223" s="8"/>
      <c r="B223" s="281"/>
      <c r="C223" s="273"/>
      <c r="D223" s="274"/>
      <c r="E223" s="274"/>
      <c r="F223" s="275"/>
      <c r="G223" s="16"/>
      <c r="H223" s="16"/>
      <c r="I223" s="16"/>
      <c r="J223" s="7"/>
    </row>
    <row r="224" ht="15.75" customHeight="1">
      <c r="A224" s="8"/>
      <c r="B224" s="281"/>
      <c r="C224" s="273"/>
      <c r="D224" s="274"/>
      <c r="E224" s="274"/>
      <c r="F224" s="275"/>
      <c r="G224" s="16"/>
      <c r="H224" s="16"/>
      <c r="I224" s="16"/>
      <c r="J224" s="7"/>
    </row>
    <row r="225" ht="15.75" customHeight="1">
      <c r="A225" s="8"/>
      <c r="B225" s="281"/>
      <c r="C225" s="273"/>
      <c r="D225" s="274"/>
      <c r="E225" s="274"/>
      <c r="F225" s="275"/>
      <c r="G225" s="16"/>
      <c r="H225" s="16"/>
      <c r="I225" s="16"/>
      <c r="J225" s="7"/>
    </row>
    <row r="226" ht="15.75" customHeight="1">
      <c r="A226" s="8"/>
      <c r="B226" s="281"/>
      <c r="C226" s="273"/>
      <c r="D226" s="274"/>
      <c r="E226" s="274"/>
      <c r="F226" s="275"/>
      <c r="G226" s="16"/>
      <c r="H226" s="16"/>
      <c r="I226" s="16"/>
      <c r="J226" s="7"/>
    </row>
    <row r="227" ht="15.75" customHeight="1">
      <c r="A227" s="8"/>
      <c r="B227" s="281"/>
      <c r="C227" s="273"/>
      <c r="D227" s="274"/>
      <c r="E227" s="274"/>
      <c r="F227" s="275"/>
      <c r="G227" s="16"/>
      <c r="H227" s="16"/>
      <c r="I227" s="16"/>
      <c r="J227" s="7"/>
    </row>
    <row r="228" ht="15.75" customHeight="1">
      <c r="A228" s="8"/>
      <c r="B228" s="281"/>
      <c r="C228" s="273"/>
      <c r="D228" s="274"/>
      <c r="E228" s="274"/>
      <c r="F228" s="275"/>
      <c r="G228" s="16"/>
      <c r="H228" s="16"/>
      <c r="I228" s="16"/>
      <c r="J228" s="7"/>
    </row>
    <row r="229" ht="15.75" customHeight="1">
      <c r="A229" s="8"/>
      <c r="B229" s="281"/>
      <c r="C229" s="273"/>
      <c r="D229" s="274"/>
      <c r="E229" s="274"/>
      <c r="F229" s="275"/>
      <c r="G229" s="16"/>
      <c r="H229" s="16"/>
      <c r="I229" s="16"/>
      <c r="J229" s="7"/>
    </row>
    <row r="230" ht="15.75" customHeight="1">
      <c r="A230" s="8"/>
      <c r="B230" s="281"/>
      <c r="C230" s="273"/>
      <c r="D230" s="274"/>
      <c r="E230" s="274"/>
      <c r="F230" s="275"/>
      <c r="G230" s="16"/>
      <c r="H230" s="16"/>
      <c r="I230" s="16"/>
      <c r="J230" s="7"/>
    </row>
    <row r="231" ht="15.75" customHeight="1">
      <c r="A231" s="8"/>
      <c r="B231" s="281"/>
      <c r="C231" s="273"/>
      <c r="D231" s="274"/>
      <c r="E231" s="274"/>
      <c r="F231" s="275"/>
      <c r="G231" s="16"/>
      <c r="H231" s="16"/>
      <c r="I231" s="16"/>
      <c r="J231" s="7"/>
    </row>
    <row r="232" ht="15.75" customHeight="1">
      <c r="A232" s="8"/>
      <c r="B232" s="281"/>
      <c r="C232" s="273"/>
      <c r="D232" s="274"/>
      <c r="E232" s="274"/>
      <c r="F232" s="275"/>
      <c r="G232" s="16"/>
      <c r="H232" s="16"/>
      <c r="I232" s="16"/>
      <c r="J232" s="7"/>
    </row>
    <row r="233" ht="15.75" customHeight="1">
      <c r="A233" s="8"/>
      <c r="B233" s="281"/>
      <c r="C233" s="273"/>
      <c r="D233" s="274"/>
      <c r="E233" s="274"/>
      <c r="F233" s="275"/>
      <c r="G233" s="16"/>
      <c r="H233" s="16"/>
      <c r="I233" s="16"/>
      <c r="J233" s="7"/>
    </row>
    <row r="234" ht="15.75" customHeight="1">
      <c r="A234" s="8"/>
      <c r="B234" s="281"/>
      <c r="C234" s="273"/>
      <c r="D234" s="274"/>
      <c r="E234" s="274"/>
      <c r="F234" s="275"/>
      <c r="G234" s="16"/>
      <c r="H234" s="16"/>
      <c r="I234" s="16"/>
      <c r="J234" s="7"/>
    </row>
    <row r="235" ht="15.75" customHeight="1">
      <c r="A235" s="8"/>
      <c r="B235" s="281"/>
      <c r="C235" s="273"/>
      <c r="D235" s="274"/>
      <c r="E235" s="274"/>
      <c r="F235" s="275"/>
      <c r="G235" s="16"/>
      <c r="H235" s="16"/>
      <c r="I235" s="16"/>
      <c r="J235" s="7"/>
    </row>
    <row r="236" ht="15.75" customHeight="1">
      <c r="A236" s="8"/>
      <c r="B236" s="281"/>
      <c r="C236" s="273"/>
      <c r="D236" s="274"/>
      <c r="E236" s="274"/>
      <c r="F236" s="275"/>
      <c r="G236" s="16"/>
      <c r="H236" s="16"/>
      <c r="I236" s="16"/>
      <c r="J236" s="7"/>
    </row>
    <row r="237" ht="15.75" customHeight="1">
      <c r="A237" s="8"/>
      <c r="B237" s="281"/>
      <c r="C237" s="273"/>
      <c r="D237" s="274"/>
      <c r="E237" s="274"/>
      <c r="F237" s="275"/>
      <c r="G237" s="16"/>
      <c r="H237" s="16"/>
      <c r="I237" s="16"/>
      <c r="J237" s="7"/>
    </row>
    <row r="238" ht="15.75" customHeight="1">
      <c r="A238" s="8"/>
      <c r="B238" s="281"/>
      <c r="C238" s="273"/>
      <c r="D238" s="274"/>
      <c r="E238" s="274"/>
      <c r="F238" s="275"/>
      <c r="G238" s="16"/>
      <c r="H238" s="16"/>
      <c r="I238" s="16"/>
      <c r="J238" s="7"/>
    </row>
    <row r="239" ht="15.75" customHeight="1">
      <c r="A239" s="8"/>
      <c r="B239" s="281"/>
      <c r="C239" s="273"/>
      <c r="D239" s="274"/>
      <c r="E239" s="274"/>
      <c r="F239" s="275"/>
      <c r="G239" s="16"/>
      <c r="H239" s="16"/>
      <c r="I239" s="16"/>
      <c r="J239" s="7"/>
    </row>
    <row r="240" ht="15.75" customHeight="1">
      <c r="A240" s="8"/>
      <c r="B240" s="281"/>
      <c r="C240" s="273"/>
      <c r="D240" s="274"/>
      <c r="E240" s="274"/>
      <c r="F240" s="275"/>
      <c r="G240" s="16"/>
      <c r="H240" s="16"/>
      <c r="I240" s="16"/>
      <c r="J240" s="7"/>
    </row>
    <row r="241" ht="15.75" customHeight="1">
      <c r="A241" s="8"/>
      <c r="B241" s="281"/>
      <c r="C241" s="273"/>
      <c r="D241" s="274"/>
      <c r="E241" s="274"/>
      <c r="F241" s="275"/>
      <c r="G241" s="16"/>
      <c r="H241" s="16"/>
      <c r="I241" s="16"/>
      <c r="J241" s="7"/>
    </row>
    <row r="242" ht="15.75" customHeight="1">
      <c r="A242" s="8"/>
      <c r="B242" s="281"/>
      <c r="C242" s="273"/>
      <c r="D242" s="274"/>
      <c r="E242" s="274"/>
      <c r="F242" s="275"/>
      <c r="G242" s="16"/>
      <c r="H242" s="16"/>
      <c r="I242" s="16"/>
      <c r="J242" s="7"/>
    </row>
    <row r="243" ht="15.75" customHeight="1">
      <c r="A243" s="8"/>
      <c r="B243" s="281"/>
      <c r="C243" s="273"/>
      <c r="D243" s="274"/>
      <c r="E243" s="274"/>
      <c r="F243" s="275"/>
      <c r="G243" s="16"/>
      <c r="H243" s="16"/>
      <c r="I243" s="16"/>
      <c r="J243" s="7"/>
    </row>
    <row r="244" ht="15.75" customHeight="1">
      <c r="A244" s="8"/>
      <c r="B244" s="281"/>
      <c r="C244" s="273"/>
      <c r="D244" s="274"/>
      <c r="E244" s="274"/>
      <c r="F244" s="275"/>
      <c r="G244" s="16"/>
      <c r="H244" s="16"/>
      <c r="I244" s="16"/>
      <c r="J244" s="7"/>
    </row>
    <row r="245" ht="15.75" customHeight="1">
      <c r="A245" s="8"/>
      <c r="B245" s="281"/>
      <c r="C245" s="273"/>
      <c r="D245" s="274"/>
      <c r="E245" s="274"/>
      <c r="F245" s="275"/>
      <c r="G245" s="16"/>
      <c r="H245" s="16"/>
      <c r="I245" s="16"/>
      <c r="J245" s="7"/>
    </row>
    <row r="246" ht="15.75" customHeight="1">
      <c r="A246" s="8"/>
      <c r="B246" s="281"/>
      <c r="C246" s="273"/>
      <c r="D246" s="274"/>
      <c r="E246" s="274"/>
      <c r="F246" s="275"/>
      <c r="G246" s="16"/>
      <c r="H246" s="16"/>
      <c r="I246" s="16"/>
      <c r="J246" s="7"/>
    </row>
    <row r="247" ht="15.75" customHeight="1">
      <c r="A247" s="8"/>
      <c r="B247" s="281"/>
      <c r="C247" s="273"/>
      <c r="D247" s="274"/>
      <c r="E247" s="274"/>
      <c r="F247" s="275"/>
      <c r="G247" s="16"/>
      <c r="H247" s="16"/>
      <c r="I247" s="16"/>
      <c r="J247" s="7"/>
    </row>
    <row r="248" ht="15.75" customHeight="1">
      <c r="A248" s="8"/>
      <c r="B248" s="281"/>
      <c r="C248" s="273"/>
      <c r="D248" s="274"/>
      <c r="E248" s="274"/>
      <c r="F248" s="275"/>
      <c r="G248" s="16"/>
      <c r="H248" s="16"/>
      <c r="I248" s="16"/>
      <c r="J248" s="7"/>
    </row>
    <row r="249" ht="15.75" customHeight="1">
      <c r="A249" s="8"/>
      <c r="B249" s="281"/>
      <c r="C249" s="273"/>
      <c r="D249" s="274"/>
      <c r="E249" s="274"/>
      <c r="F249" s="275"/>
      <c r="G249" s="16"/>
      <c r="H249" s="16"/>
      <c r="I249" s="16"/>
      <c r="J249" s="7"/>
    </row>
    <row r="250" ht="15.75" customHeight="1">
      <c r="A250" s="8"/>
      <c r="B250" s="281"/>
      <c r="C250" s="273"/>
      <c r="D250" s="274"/>
      <c r="E250" s="274"/>
      <c r="F250" s="275"/>
      <c r="G250" s="16"/>
      <c r="H250" s="16"/>
      <c r="I250" s="16"/>
      <c r="J250" s="7"/>
    </row>
    <row r="251" ht="15.75" customHeight="1">
      <c r="A251" s="8"/>
      <c r="B251" s="281"/>
      <c r="C251" s="273"/>
      <c r="D251" s="274"/>
      <c r="E251" s="274"/>
      <c r="F251" s="275"/>
      <c r="G251" s="16"/>
      <c r="H251" s="16"/>
      <c r="I251" s="16"/>
      <c r="J251" s="7"/>
    </row>
    <row r="252" ht="15.75" customHeight="1">
      <c r="A252" s="8"/>
      <c r="B252" s="281"/>
      <c r="C252" s="273"/>
      <c r="D252" s="274"/>
      <c r="E252" s="274"/>
      <c r="F252" s="275"/>
      <c r="G252" s="16"/>
      <c r="H252" s="16"/>
      <c r="I252" s="16"/>
      <c r="J252" s="7"/>
    </row>
    <row r="253" ht="15.75" customHeight="1">
      <c r="A253" s="8"/>
      <c r="B253" s="281"/>
      <c r="C253" s="273"/>
      <c r="D253" s="274"/>
      <c r="E253" s="274"/>
      <c r="F253" s="275"/>
      <c r="G253" s="16"/>
      <c r="H253" s="16"/>
      <c r="I253" s="16"/>
      <c r="J253" s="7"/>
    </row>
    <row r="254" ht="15.75" customHeight="1">
      <c r="A254" s="8"/>
      <c r="B254" s="281"/>
      <c r="C254" s="273"/>
      <c r="D254" s="274"/>
      <c r="E254" s="274"/>
      <c r="F254" s="275"/>
      <c r="G254" s="16"/>
      <c r="H254" s="16"/>
      <c r="I254" s="16"/>
      <c r="J254" s="7"/>
    </row>
    <row r="255" ht="15.75" customHeight="1">
      <c r="A255" s="8"/>
      <c r="B255" s="281"/>
      <c r="C255" s="273"/>
      <c r="D255" s="274"/>
      <c r="E255" s="274"/>
      <c r="F255" s="275"/>
      <c r="G255" s="16"/>
      <c r="H255" s="16"/>
      <c r="I255" s="16"/>
      <c r="J255" s="7"/>
    </row>
    <row r="256" ht="15.75" customHeight="1">
      <c r="A256" s="8"/>
      <c r="B256" s="281"/>
      <c r="C256" s="273"/>
      <c r="D256" s="274"/>
      <c r="E256" s="274"/>
      <c r="F256" s="275"/>
      <c r="G256" s="16"/>
      <c r="H256" s="16"/>
      <c r="I256" s="16"/>
      <c r="J256" s="7"/>
    </row>
    <row r="257" ht="15.75" customHeight="1">
      <c r="A257" s="8"/>
      <c r="B257" s="281"/>
      <c r="C257" s="273"/>
      <c r="D257" s="274"/>
      <c r="E257" s="274"/>
      <c r="F257" s="275"/>
      <c r="G257" s="16"/>
      <c r="H257" s="16"/>
      <c r="I257" s="16"/>
      <c r="J257" s="7"/>
    </row>
    <row r="258" ht="15.75" customHeight="1">
      <c r="A258" s="8"/>
      <c r="B258" s="281"/>
      <c r="C258" s="273"/>
      <c r="D258" s="274"/>
      <c r="E258" s="274"/>
      <c r="F258" s="275"/>
      <c r="G258" s="16"/>
      <c r="H258" s="16"/>
      <c r="I258" s="16"/>
      <c r="J258" s="7"/>
    </row>
    <row r="259" ht="15.75" customHeight="1">
      <c r="A259" s="8"/>
      <c r="B259" s="281"/>
      <c r="C259" s="273"/>
      <c r="D259" s="274"/>
      <c r="E259" s="274"/>
      <c r="F259" s="275"/>
      <c r="G259" s="16"/>
      <c r="H259" s="16"/>
      <c r="I259" s="16"/>
      <c r="J259" s="7"/>
    </row>
    <row r="260" ht="15.75" customHeight="1">
      <c r="A260" s="8"/>
      <c r="B260" s="281"/>
      <c r="C260" s="273"/>
      <c r="D260" s="274"/>
      <c r="E260" s="274"/>
      <c r="F260" s="275"/>
      <c r="G260" s="16"/>
      <c r="H260" s="16"/>
      <c r="I260" s="16"/>
      <c r="J260" s="7"/>
    </row>
    <row r="261" ht="15.75" customHeight="1">
      <c r="A261" s="8"/>
      <c r="B261" s="281"/>
      <c r="C261" s="273"/>
      <c r="D261" s="274"/>
      <c r="E261" s="274"/>
      <c r="F261" s="275"/>
      <c r="G261" s="16"/>
      <c r="H261" s="16"/>
      <c r="I261" s="16"/>
      <c r="J261" s="7"/>
    </row>
    <row r="262" ht="15.75" customHeight="1">
      <c r="A262" s="8"/>
      <c r="B262" s="281"/>
      <c r="C262" s="273"/>
      <c r="D262" s="274"/>
      <c r="E262" s="274"/>
      <c r="F262" s="275"/>
      <c r="G262" s="16"/>
      <c r="H262" s="16"/>
      <c r="I262" s="16"/>
      <c r="J262" s="7"/>
    </row>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5:B5"/>
    <mergeCell ref="G5:J5"/>
    <mergeCell ref="A8:J8"/>
    <mergeCell ref="A13:J13"/>
    <mergeCell ref="A21:J21"/>
    <mergeCell ref="A38:J38"/>
    <mergeCell ref="A54:J54"/>
    <mergeCell ref="A57:J57"/>
  </mergeCells>
  <printOptions gridLines="1" horizontalCentered="1"/>
  <pageMargins bottom="0.75" footer="0.0" header="0.0" left="0.7" right="0.7" top="0.75"/>
  <pageSetup fitToHeight="0" cellComments="atEnd" orientation="landscape"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36.88"/>
    <col customWidth="1" min="2" max="2" width="20.5"/>
    <col customWidth="1" min="3" max="3" width="14.38"/>
    <col customWidth="1" min="4" max="4" width="19.38"/>
    <col customWidth="1" min="5" max="5" width="19.0"/>
    <col customWidth="1" min="6" max="10" width="14.38"/>
    <col customWidth="1" min="11" max="11" width="22.25"/>
    <col customWidth="1" min="12" max="28" width="14.38"/>
  </cols>
  <sheetData>
    <row r="1">
      <c r="A1" s="282" t="s">
        <v>147</v>
      </c>
    </row>
    <row r="2">
      <c r="A2" s="152"/>
      <c r="B2" s="283"/>
      <c r="C2" s="93" t="s">
        <v>148</v>
      </c>
      <c r="E2" s="284" t="s">
        <v>4</v>
      </c>
      <c r="J2" s="285">
        <v>0.05</v>
      </c>
      <c r="K2" s="180" t="s">
        <v>149</v>
      </c>
    </row>
    <row r="3">
      <c r="A3" s="152"/>
      <c r="B3" s="286" t="s">
        <v>150</v>
      </c>
      <c r="C3" s="287" t="s">
        <v>151</v>
      </c>
      <c r="D3" s="287" t="s">
        <v>152</v>
      </c>
      <c r="E3" s="288">
        <v>24.0</v>
      </c>
      <c r="F3" s="288">
        <v>25.0</v>
      </c>
      <c r="G3" s="288">
        <v>26.0</v>
      </c>
      <c r="H3" s="288">
        <v>27.0</v>
      </c>
      <c r="I3" s="288">
        <v>28.0</v>
      </c>
      <c r="J3" s="285"/>
      <c r="K3" s="180"/>
    </row>
    <row r="4">
      <c r="A4" s="58" t="s">
        <v>29</v>
      </c>
      <c r="B4" s="289"/>
      <c r="C4" s="35"/>
      <c r="D4" s="35"/>
      <c r="E4" s="35"/>
      <c r="F4" s="35"/>
      <c r="G4" s="35"/>
      <c r="H4" s="35"/>
      <c r="I4" s="36"/>
    </row>
    <row r="5">
      <c r="A5" s="290" t="s">
        <v>153</v>
      </c>
      <c r="B5" s="291">
        <v>200.0</v>
      </c>
      <c r="C5" s="292">
        <v>200.0</v>
      </c>
      <c r="D5" s="292">
        <v>200.0</v>
      </c>
      <c r="E5" s="293">
        <f>C5*$J$2+C5</f>
        <v>210</v>
      </c>
      <c r="F5" s="293">
        <f t="shared" ref="F5:I5" si="1">E5*$J$2+E5</f>
        <v>220.5</v>
      </c>
      <c r="G5" s="293">
        <f t="shared" si="1"/>
        <v>231.525</v>
      </c>
      <c r="H5" s="293">
        <f t="shared" si="1"/>
        <v>243.10125</v>
      </c>
      <c r="I5" s="293">
        <f t="shared" si="1"/>
        <v>255.2563125</v>
      </c>
    </row>
    <row r="6">
      <c r="A6" s="58" t="s">
        <v>40</v>
      </c>
      <c r="B6" s="294">
        <f t="shared" ref="B6:I6" si="2">B5</f>
        <v>200</v>
      </c>
      <c r="C6" s="295">
        <f t="shared" si="2"/>
        <v>200</v>
      </c>
      <c r="D6" s="295">
        <f t="shared" si="2"/>
        <v>200</v>
      </c>
      <c r="E6" s="296">
        <f t="shared" si="2"/>
        <v>210</v>
      </c>
      <c r="F6" s="296">
        <f t="shared" si="2"/>
        <v>220.5</v>
      </c>
      <c r="G6" s="296">
        <f t="shared" si="2"/>
        <v>231.525</v>
      </c>
      <c r="H6" s="296">
        <f t="shared" si="2"/>
        <v>243.10125</v>
      </c>
      <c r="I6" s="296">
        <f t="shared" si="2"/>
        <v>255.2563125</v>
      </c>
    </row>
    <row r="7">
      <c r="A7" s="297"/>
    </row>
    <row r="8">
      <c r="A8" s="148" t="s">
        <v>41</v>
      </c>
      <c r="B8" s="298"/>
      <c r="C8" s="299"/>
      <c r="D8" s="299"/>
      <c r="E8" s="299"/>
      <c r="F8" s="299"/>
      <c r="G8" s="299"/>
      <c r="H8" s="299"/>
      <c r="I8" s="300"/>
    </row>
    <row r="9">
      <c r="A9" s="301" t="s">
        <v>132</v>
      </c>
      <c r="B9" s="302">
        <v>42.42</v>
      </c>
      <c r="C9" s="303">
        <v>42.42</v>
      </c>
      <c r="D9" s="303">
        <f>13.9+61.14</f>
        <v>75.04</v>
      </c>
      <c r="E9" s="304">
        <f t="shared" ref="E9:E11" si="4">C9*$J$2+C9</f>
        <v>44.541</v>
      </c>
      <c r="F9" s="304">
        <f t="shared" ref="F9:I9" si="3">E9*$J$2+E9</f>
        <v>46.76805</v>
      </c>
      <c r="G9" s="304">
        <f t="shared" si="3"/>
        <v>49.1064525</v>
      </c>
      <c r="H9" s="304">
        <f t="shared" si="3"/>
        <v>51.56177513</v>
      </c>
      <c r="I9" s="304">
        <f t="shared" si="3"/>
        <v>54.13986388</v>
      </c>
    </row>
    <row r="10">
      <c r="A10" s="55" t="s">
        <v>56</v>
      </c>
      <c r="B10" s="305">
        <v>53.23</v>
      </c>
      <c r="C10" s="306">
        <v>38.16</v>
      </c>
      <c r="D10" s="306">
        <v>33.6</v>
      </c>
      <c r="E10" s="307">
        <f t="shared" si="4"/>
        <v>40.068</v>
      </c>
      <c r="F10" s="307">
        <f t="shared" ref="F10:I10" si="5">E10*$J$2+E10</f>
        <v>42.0714</v>
      </c>
      <c r="G10" s="307">
        <f t="shared" si="5"/>
        <v>44.17497</v>
      </c>
      <c r="H10" s="307">
        <f t="shared" si="5"/>
        <v>46.3837185</v>
      </c>
      <c r="I10" s="307">
        <f t="shared" si="5"/>
        <v>48.70290443</v>
      </c>
    </row>
    <row r="11">
      <c r="A11" s="58" t="s">
        <v>62</v>
      </c>
      <c r="B11" s="308">
        <f t="shared" ref="B11:C11" si="6">SUM(B9:B10)</f>
        <v>95.65</v>
      </c>
      <c r="C11" s="309">
        <f t="shared" si="6"/>
        <v>80.58</v>
      </c>
      <c r="D11" s="309">
        <f>D9+D10</f>
        <v>108.64</v>
      </c>
      <c r="E11" s="310">
        <f t="shared" si="4"/>
        <v>84.609</v>
      </c>
      <c r="F11" s="310">
        <f t="shared" ref="F11:I11" si="7">E11*$J$2+E11</f>
        <v>88.83945</v>
      </c>
      <c r="G11" s="310">
        <f t="shared" si="7"/>
        <v>93.2814225</v>
      </c>
      <c r="H11" s="310">
        <f t="shared" si="7"/>
        <v>97.94549363</v>
      </c>
      <c r="I11" s="310">
        <f t="shared" si="7"/>
        <v>102.8427683</v>
      </c>
      <c r="J11" s="93"/>
      <c r="K11" s="93"/>
      <c r="L11" s="93"/>
      <c r="M11" s="93"/>
      <c r="N11" s="93"/>
      <c r="O11" s="93"/>
      <c r="P11" s="93"/>
      <c r="Q11" s="93"/>
      <c r="R11" s="93"/>
      <c r="S11" s="93"/>
      <c r="T11" s="93"/>
      <c r="U11" s="93"/>
      <c r="V11" s="93"/>
      <c r="W11" s="93"/>
      <c r="X11" s="93"/>
      <c r="Y11" s="93"/>
      <c r="Z11" s="93"/>
      <c r="AA11" s="93"/>
      <c r="AB11" s="93"/>
    </row>
    <row r="12">
      <c r="A12" s="297"/>
    </row>
    <row r="13">
      <c r="A13" s="58" t="s">
        <v>63</v>
      </c>
      <c r="B13" s="311"/>
      <c r="C13" s="35"/>
      <c r="D13" s="35"/>
      <c r="E13" s="35"/>
      <c r="F13" s="35"/>
      <c r="G13" s="35"/>
      <c r="H13" s="35"/>
      <c r="I13" s="36"/>
    </row>
    <row r="14">
      <c r="A14" s="290" t="s">
        <v>154</v>
      </c>
      <c r="B14" s="312">
        <v>23.32</v>
      </c>
      <c r="C14" s="292">
        <v>23.32</v>
      </c>
      <c r="D14" s="292">
        <v>1800.0</v>
      </c>
      <c r="E14" s="293">
        <f>C14*$J$2+C14</f>
        <v>24.486</v>
      </c>
      <c r="F14" s="293">
        <f t="shared" ref="F14:I14" si="8">E14*$J$2+E14</f>
        <v>25.7103</v>
      </c>
      <c r="G14" s="293">
        <f t="shared" si="8"/>
        <v>26.995815</v>
      </c>
      <c r="H14" s="293">
        <f t="shared" si="8"/>
        <v>28.34560575</v>
      </c>
      <c r="I14" s="293">
        <f t="shared" si="8"/>
        <v>29.76288604</v>
      </c>
    </row>
    <row r="15">
      <c r="A15" s="313" t="s">
        <v>124</v>
      </c>
      <c r="B15" s="283"/>
      <c r="C15" s="314"/>
      <c r="D15" s="314">
        <v>4.85</v>
      </c>
      <c r="E15" s="315"/>
      <c r="F15" s="315"/>
      <c r="G15" s="315"/>
      <c r="H15" s="315"/>
      <c r="I15" s="315"/>
    </row>
    <row r="16">
      <c r="A16" s="58" t="s">
        <v>84</v>
      </c>
      <c r="B16" s="308">
        <f>SUM(B14)</f>
        <v>23.32</v>
      </c>
      <c r="C16" s="316">
        <v>23.32</v>
      </c>
      <c r="D16" s="316">
        <f>D14+D15</f>
        <v>1804.85</v>
      </c>
      <c r="E16" s="317">
        <f>C16*$J$2+C16</f>
        <v>24.486</v>
      </c>
      <c r="F16" s="317">
        <f t="shared" ref="F16:I16" si="9">E16*$J$2+E16</f>
        <v>25.7103</v>
      </c>
      <c r="G16" s="317">
        <f t="shared" si="9"/>
        <v>26.995815</v>
      </c>
      <c r="H16" s="317">
        <f t="shared" si="9"/>
        <v>28.34560575</v>
      </c>
      <c r="I16" s="317">
        <f t="shared" si="9"/>
        <v>29.76288604</v>
      </c>
      <c r="J16" s="93"/>
      <c r="K16" s="93"/>
      <c r="L16" s="93"/>
      <c r="M16" s="93"/>
      <c r="N16" s="93"/>
      <c r="O16" s="93"/>
      <c r="P16" s="93"/>
      <c r="Q16" s="93"/>
      <c r="R16" s="93"/>
      <c r="S16" s="93"/>
      <c r="T16" s="93"/>
      <c r="U16" s="93"/>
      <c r="V16" s="93"/>
      <c r="W16" s="93"/>
      <c r="X16" s="93"/>
      <c r="Y16" s="93"/>
      <c r="Z16" s="93"/>
      <c r="AA16" s="93"/>
      <c r="AB16" s="93"/>
    </row>
    <row r="17">
      <c r="A17" s="9"/>
    </row>
    <row r="18">
      <c r="A18" s="58" t="s">
        <v>90</v>
      </c>
      <c r="B18" s="318"/>
      <c r="C18" s="35"/>
      <c r="D18" s="35"/>
      <c r="E18" s="35"/>
      <c r="F18" s="35"/>
      <c r="G18" s="35"/>
      <c r="H18" s="35"/>
      <c r="I18" s="36"/>
      <c r="J18" s="319"/>
      <c r="K18" s="319"/>
      <c r="L18" s="319"/>
      <c r="M18" s="319"/>
      <c r="N18" s="319"/>
      <c r="O18" s="319"/>
      <c r="P18" s="319"/>
      <c r="Q18" s="319"/>
      <c r="R18" s="319"/>
      <c r="S18" s="319"/>
      <c r="T18" s="319"/>
      <c r="U18" s="319"/>
      <c r="V18" s="319"/>
      <c r="W18" s="319"/>
      <c r="X18" s="319"/>
      <c r="Y18" s="319"/>
      <c r="Z18" s="319"/>
      <c r="AA18" s="319"/>
      <c r="AB18" s="319"/>
    </row>
    <row r="19">
      <c r="A19" s="151" t="s">
        <v>155</v>
      </c>
      <c r="B19" s="320">
        <f t="shared" ref="B19:C19" si="10">B5</f>
        <v>200</v>
      </c>
      <c r="C19" s="321">
        <f t="shared" si="10"/>
        <v>200</v>
      </c>
      <c r="D19" s="321">
        <f>D6</f>
        <v>200</v>
      </c>
      <c r="E19" s="317">
        <f t="shared" ref="E19:I19" si="11">E5</f>
        <v>210</v>
      </c>
      <c r="F19" s="317">
        <f t="shared" si="11"/>
        <v>220.5</v>
      </c>
      <c r="G19" s="317">
        <f t="shared" si="11"/>
        <v>231.525</v>
      </c>
      <c r="H19" s="317">
        <f t="shared" si="11"/>
        <v>243.10125</v>
      </c>
      <c r="I19" s="317">
        <f t="shared" si="11"/>
        <v>255.2563125</v>
      </c>
    </row>
    <row r="20">
      <c r="A20" s="151" t="s">
        <v>156</v>
      </c>
      <c r="B20" s="322">
        <f>B16+B11</f>
        <v>118.97</v>
      </c>
      <c r="C20" s="323">
        <v>118.87</v>
      </c>
      <c r="D20" s="321">
        <f>D11+D16</f>
        <v>1913.49</v>
      </c>
      <c r="E20" s="317">
        <f t="shared" ref="E20:I20" si="12">E16+E11</f>
        <v>109.095</v>
      </c>
      <c r="F20" s="317">
        <f t="shared" si="12"/>
        <v>114.54975</v>
      </c>
      <c r="G20" s="317">
        <f t="shared" si="12"/>
        <v>120.2772375</v>
      </c>
      <c r="H20" s="317">
        <f t="shared" si="12"/>
        <v>126.2910994</v>
      </c>
      <c r="I20" s="317">
        <f t="shared" si="12"/>
        <v>132.6056543</v>
      </c>
    </row>
    <row r="21" ht="15.75" customHeight="1">
      <c r="A21" s="151" t="s">
        <v>157</v>
      </c>
      <c r="B21" s="324">
        <f t="shared" ref="B21:I21" si="13">B19-B20</f>
        <v>81.03</v>
      </c>
      <c r="C21" s="309">
        <f t="shared" si="13"/>
        <v>81.13</v>
      </c>
      <c r="D21" s="309">
        <f t="shared" si="13"/>
        <v>-1713.49</v>
      </c>
      <c r="E21" s="310">
        <f t="shared" si="13"/>
        <v>100.905</v>
      </c>
      <c r="F21" s="310">
        <f t="shared" si="13"/>
        <v>105.95025</v>
      </c>
      <c r="G21" s="310">
        <f t="shared" si="13"/>
        <v>111.2477625</v>
      </c>
      <c r="H21" s="310">
        <f t="shared" si="13"/>
        <v>116.8101506</v>
      </c>
      <c r="I21" s="310">
        <f t="shared" si="13"/>
        <v>122.6506582</v>
      </c>
    </row>
    <row r="22" ht="15.75" customHeight="1">
      <c r="A22" s="152"/>
      <c r="B22" s="283"/>
      <c r="E22" s="7"/>
      <c r="F22" s="7"/>
      <c r="G22" s="7"/>
      <c r="H22" s="7"/>
      <c r="I22" s="7"/>
    </row>
    <row r="23" ht="15.75" customHeight="1">
      <c r="A23" s="152"/>
      <c r="B23" s="283"/>
      <c r="E23" s="7"/>
      <c r="F23" s="7"/>
      <c r="G23" s="7"/>
      <c r="H23" s="7"/>
      <c r="I23" s="7"/>
    </row>
    <row r="24" ht="15.75" customHeight="1">
      <c r="A24" s="152"/>
      <c r="B24" s="283"/>
      <c r="E24" s="7"/>
      <c r="F24" s="7"/>
      <c r="G24" s="7"/>
      <c r="H24" s="7"/>
      <c r="I24" s="7"/>
    </row>
    <row r="25" ht="15.75" customHeight="1">
      <c r="A25" s="152"/>
      <c r="B25" s="283"/>
      <c r="E25" s="7"/>
      <c r="F25" s="7"/>
      <c r="G25" s="7"/>
      <c r="H25" s="7"/>
      <c r="I25" s="7"/>
    </row>
    <row r="26" ht="15.75" customHeight="1">
      <c r="A26" s="152"/>
      <c r="B26" s="283"/>
      <c r="E26" s="7"/>
      <c r="F26" s="7"/>
      <c r="G26" s="7"/>
      <c r="H26" s="7"/>
      <c r="I26" s="7"/>
    </row>
    <row r="27" ht="15.75" customHeight="1">
      <c r="A27" s="152"/>
      <c r="B27" s="283"/>
      <c r="E27" s="7"/>
      <c r="F27" s="7"/>
      <c r="G27" s="7"/>
      <c r="H27" s="7"/>
      <c r="I27" s="7"/>
    </row>
    <row r="28" ht="15.75" customHeight="1">
      <c r="A28" s="152"/>
      <c r="B28" s="283"/>
      <c r="E28" s="7"/>
      <c r="F28" s="7"/>
      <c r="G28" s="7"/>
      <c r="H28" s="7"/>
      <c r="I28" s="7"/>
    </row>
    <row r="29" ht="15.75" customHeight="1">
      <c r="A29" s="152"/>
      <c r="B29" s="283"/>
      <c r="E29" s="7"/>
      <c r="F29" s="7"/>
      <c r="G29" s="7"/>
      <c r="H29" s="7"/>
      <c r="I29" s="7"/>
    </row>
    <row r="30" ht="15.75" customHeight="1">
      <c r="A30" s="152"/>
      <c r="B30" s="283"/>
      <c r="E30" s="7"/>
      <c r="F30" s="7"/>
      <c r="G30" s="7"/>
      <c r="H30" s="7"/>
      <c r="I30" s="7"/>
    </row>
    <row r="31" ht="15.75" customHeight="1">
      <c r="A31" s="152"/>
      <c r="B31" s="283"/>
      <c r="E31" s="7"/>
      <c r="F31" s="7"/>
      <c r="G31" s="7"/>
      <c r="H31" s="7"/>
      <c r="I31" s="7"/>
    </row>
    <row r="32" ht="15.75" customHeight="1">
      <c r="A32" s="152"/>
      <c r="B32" s="283"/>
      <c r="E32" s="7"/>
      <c r="F32" s="7"/>
      <c r="G32" s="7"/>
      <c r="H32" s="7"/>
      <c r="I32" s="7"/>
    </row>
    <row r="33" ht="15.75" customHeight="1">
      <c r="A33" s="152"/>
      <c r="B33" s="283"/>
      <c r="E33" s="7"/>
      <c r="F33" s="7"/>
      <c r="G33" s="7"/>
      <c r="H33" s="7"/>
      <c r="I33" s="7"/>
    </row>
    <row r="34" ht="15.75" customHeight="1">
      <c r="A34" s="152"/>
      <c r="B34" s="283"/>
      <c r="E34" s="7"/>
      <c r="F34" s="7"/>
      <c r="G34" s="7"/>
      <c r="H34" s="7"/>
      <c r="I34" s="7"/>
    </row>
    <row r="35" ht="15.75" customHeight="1">
      <c r="A35" s="152"/>
      <c r="B35" s="283"/>
      <c r="E35" s="7"/>
      <c r="F35" s="7"/>
      <c r="G35" s="7"/>
      <c r="H35" s="7"/>
      <c r="I35" s="7"/>
    </row>
    <row r="36" ht="15.75" customHeight="1">
      <c r="A36" s="152"/>
      <c r="B36" s="283"/>
      <c r="E36" s="7"/>
      <c r="F36" s="7"/>
      <c r="G36" s="7"/>
      <c r="H36" s="7"/>
      <c r="I36" s="7"/>
    </row>
    <row r="37" ht="15.75" customHeight="1">
      <c r="A37" s="152"/>
      <c r="B37" s="283"/>
      <c r="E37" s="7"/>
      <c r="F37" s="7"/>
      <c r="G37" s="7"/>
      <c r="H37" s="7"/>
      <c r="I37" s="7"/>
    </row>
    <row r="38" ht="15.75" customHeight="1">
      <c r="A38" s="152"/>
      <c r="B38" s="283"/>
      <c r="E38" s="7"/>
      <c r="F38" s="7"/>
      <c r="G38" s="7"/>
      <c r="H38" s="7"/>
      <c r="I38" s="7"/>
    </row>
    <row r="39" ht="15.75" customHeight="1">
      <c r="A39" s="152"/>
      <c r="B39" s="283"/>
      <c r="E39" s="7"/>
      <c r="F39" s="7"/>
      <c r="G39" s="7"/>
      <c r="H39" s="7"/>
      <c r="I39" s="7"/>
    </row>
    <row r="40" ht="15.75" customHeight="1">
      <c r="A40" s="152"/>
      <c r="B40" s="283"/>
      <c r="E40" s="7"/>
      <c r="F40" s="7"/>
      <c r="G40" s="7"/>
      <c r="H40" s="7"/>
      <c r="I40" s="7"/>
    </row>
    <row r="41" ht="15.75" customHeight="1">
      <c r="A41" s="152"/>
      <c r="B41" s="283"/>
      <c r="E41" s="7"/>
      <c r="F41" s="7"/>
      <c r="G41" s="7"/>
      <c r="H41" s="7"/>
      <c r="I41" s="7"/>
    </row>
    <row r="42" ht="15.75" customHeight="1">
      <c r="A42" s="152"/>
      <c r="B42" s="283"/>
      <c r="E42" s="7"/>
      <c r="F42" s="7"/>
      <c r="G42" s="7"/>
      <c r="H42" s="7"/>
      <c r="I42" s="7"/>
    </row>
    <row r="43" ht="15.75" customHeight="1">
      <c r="A43" s="152"/>
      <c r="B43" s="283"/>
      <c r="E43" s="7"/>
      <c r="F43" s="7"/>
      <c r="G43" s="7"/>
      <c r="H43" s="7"/>
      <c r="I43" s="7"/>
    </row>
    <row r="44" ht="15.75" customHeight="1">
      <c r="A44" s="152"/>
      <c r="B44" s="283"/>
      <c r="E44" s="7"/>
      <c r="F44" s="7"/>
      <c r="G44" s="7"/>
      <c r="H44" s="7"/>
      <c r="I44" s="7"/>
    </row>
    <row r="45" ht="15.75" customHeight="1">
      <c r="A45" s="152"/>
      <c r="B45" s="283"/>
      <c r="E45" s="7"/>
      <c r="F45" s="7"/>
      <c r="G45" s="7"/>
      <c r="H45" s="7"/>
      <c r="I45" s="7"/>
    </row>
    <row r="46" ht="15.75" customHeight="1">
      <c r="A46" s="152"/>
      <c r="B46" s="283"/>
      <c r="E46" s="7"/>
      <c r="F46" s="7"/>
      <c r="G46" s="7"/>
      <c r="H46" s="7"/>
      <c r="I46" s="7"/>
    </row>
    <row r="47" ht="15.75" customHeight="1">
      <c r="A47" s="152"/>
      <c r="B47" s="283"/>
      <c r="E47" s="7"/>
      <c r="F47" s="7"/>
      <c r="G47" s="7"/>
      <c r="H47" s="7"/>
      <c r="I47" s="7"/>
    </row>
    <row r="48" ht="15.75" customHeight="1">
      <c r="A48" s="152"/>
      <c r="B48" s="283"/>
      <c r="E48" s="7"/>
      <c r="F48" s="7"/>
      <c r="G48" s="7"/>
      <c r="H48" s="7"/>
      <c r="I48" s="7"/>
    </row>
    <row r="49" ht="15.75" customHeight="1">
      <c r="A49" s="152"/>
      <c r="B49" s="283"/>
      <c r="E49" s="7"/>
      <c r="F49" s="7"/>
      <c r="G49" s="7"/>
      <c r="H49" s="7"/>
      <c r="I49" s="7"/>
    </row>
    <row r="50" ht="15.75" customHeight="1">
      <c r="A50" s="152"/>
      <c r="B50" s="283"/>
      <c r="E50" s="7"/>
      <c r="F50" s="7"/>
      <c r="G50" s="7"/>
      <c r="H50" s="7"/>
      <c r="I50" s="7"/>
    </row>
    <row r="51" ht="15.75" customHeight="1">
      <c r="A51" s="152"/>
      <c r="B51" s="283"/>
      <c r="E51" s="7"/>
      <c r="F51" s="7"/>
      <c r="G51" s="7"/>
      <c r="H51" s="7"/>
      <c r="I51" s="7"/>
    </row>
    <row r="52" ht="15.75" customHeight="1">
      <c r="A52" s="152"/>
      <c r="B52" s="283"/>
      <c r="E52" s="7"/>
      <c r="F52" s="7"/>
      <c r="G52" s="7"/>
      <c r="H52" s="7"/>
      <c r="I52" s="7"/>
    </row>
    <row r="53" ht="15.75" customHeight="1">
      <c r="A53" s="152"/>
      <c r="B53" s="283"/>
      <c r="E53" s="7"/>
      <c r="F53" s="7"/>
      <c r="G53" s="7"/>
      <c r="H53" s="7"/>
      <c r="I53" s="7"/>
    </row>
    <row r="54" ht="15.75" customHeight="1">
      <c r="A54" s="152"/>
      <c r="B54" s="283"/>
      <c r="E54" s="7"/>
      <c r="F54" s="7"/>
      <c r="G54" s="7"/>
      <c r="H54" s="7"/>
      <c r="I54" s="7"/>
    </row>
    <row r="55" ht="15.75" customHeight="1">
      <c r="A55" s="152"/>
      <c r="B55" s="283"/>
      <c r="E55" s="7"/>
      <c r="F55" s="7"/>
      <c r="G55" s="7"/>
      <c r="H55" s="7"/>
      <c r="I55" s="7"/>
    </row>
    <row r="56" ht="15.75" customHeight="1">
      <c r="A56" s="152"/>
      <c r="B56" s="283"/>
      <c r="E56" s="7"/>
      <c r="F56" s="7"/>
      <c r="G56" s="7"/>
      <c r="H56" s="7"/>
      <c r="I56" s="7"/>
    </row>
    <row r="57" ht="15.75" customHeight="1">
      <c r="A57" s="152"/>
      <c r="B57" s="283"/>
      <c r="E57" s="7"/>
      <c r="F57" s="7"/>
      <c r="G57" s="7"/>
      <c r="H57" s="7"/>
      <c r="I57" s="7"/>
    </row>
    <row r="58" ht="15.75" customHeight="1">
      <c r="A58" s="152"/>
      <c r="B58" s="283"/>
      <c r="E58" s="7"/>
      <c r="F58" s="7"/>
      <c r="G58" s="7"/>
      <c r="H58" s="7"/>
      <c r="I58" s="7"/>
    </row>
    <row r="59" ht="15.75" customHeight="1">
      <c r="A59" s="152"/>
      <c r="B59" s="283"/>
      <c r="E59" s="7"/>
      <c r="F59" s="7"/>
      <c r="G59" s="7"/>
      <c r="H59" s="7"/>
      <c r="I59" s="7"/>
    </row>
    <row r="60" ht="15.75" customHeight="1">
      <c r="A60" s="152"/>
      <c r="B60" s="283"/>
      <c r="E60" s="7"/>
      <c r="F60" s="7"/>
      <c r="G60" s="7"/>
      <c r="H60" s="7"/>
      <c r="I60" s="7"/>
    </row>
    <row r="61" ht="15.75" customHeight="1">
      <c r="A61" s="152"/>
      <c r="B61" s="283"/>
      <c r="E61" s="7"/>
      <c r="F61" s="7"/>
      <c r="G61" s="7"/>
      <c r="H61" s="7"/>
      <c r="I61" s="7"/>
    </row>
    <row r="62" ht="15.75" customHeight="1">
      <c r="A62" s="152"/>
      <c r="B62" s="283"/>
      <c r="E62" s="7"/>
      <c r="F62" s="7"/>
      <c r="G62" s="7"/>
      <c r="H62" s="7"/>
      <c r="I62" s="7"/>
    </row>
    <row r="63" ht="15.75" customHeight="1">
      <c r="A63" s="152"/>
      <c r="B63" s="283"/>
      <c r="E63" s="7"/>
      <c r="F63" s="7"/>
      <c r="G63" s="7"/>
      <c r="H63" s="7"/>
      <c r="I63" s="7"/>
    </row>
    <row r="64" ht="15.75" customHeight="1">
      <c r="A64" s="152"/>
      <c r="B64" s="283"/>
      <c r="E64" s="7"/>
      <c r="F64" s="7"/>
      <c r="G64" s="7"/>
      <c r="H64" s="7"/>
      <c r="I64" s="7"/>
    </row>
    <row r="65" ht="15.75" customHeight="1">
      <c r="A65" s="152"/>
      <c r="B65" s="283"/>
      <c r="E65" s="7"/>
      <c r="F65" s="7"/>
      <c r="G65" s="7"/>
      <c r="H65" s="7"/>
      <c r="I65" s="7"/>
    </row>
    <row r="66" ht="15.75" customHeight="1">
      <c r="A66" s="152"/>
      <c r="B66" s="283"/>
      <c r="E66" s="7"/>
      <c r="F66" s="7"/>
      <c r="G66" s="7"/>
      <c r="H66" s="7"/>
      <c r="I66" s="7"/>
    </row>
    <row r="67" ht="15.75" customHeight="1">
      <c r="A67" s="152"/>
      <c r="B67" s="283"/>
      <c r="E67" s="7"/>
      <c r="F67" s="7"/>
      <c r="G67" s="7"/>
      <c r="H67" s="7"/>
      <c r="I67" s="7"/>
    </row>
    <row r="68" ht="15.75" customHeight="1">
      <c r="A68" s="152"/>
      <c r="B68" s="283"/>
      <c r="E68" s="7"/>
      <c r="F68" s="7"/>
      <c r="G68" s="7"/>
      <c r="H68" s="7"/>
      <c r="I68" s="7"/>
    </row>
    <row r="69" ht="15.75" customHeight="1">
      <c r="A69" s="152"/>
      <c r="B69" s="283"/>
      <c r="E69" s="7"/>
      <c r="F69" s="7"/>
      <c r="G69" s="7"/>
      <c r="H69" s="7"/>
      <c r="I69" s="7"/>
    </row>
    <row r="70" ht="15.75" customHeight="1">
      <c r="A70" s="152"/>
      <c r="B70" s="283"/>
      <c r="E70" s="7"/>
      <c r="F70" s="7"/>
      <c r="G70" s="7"/>
      <c r="H70" s="7"/>
      <c r="I70" s="7"/>
    </row>
    <row r="71" ht="15.75" customHeight="1">
      <c r="A71" s="152"/>
      <c r="B71" s="283"/>
      <c r="E71" s="7"/>
      <c r="F71" s="7"/>
      <c r="G71" s="7"/>
      <c r="H71" s="7"/>
      <c r="I71" s="7"/>
    </row>
    <row r="72" ht="15.75" customHeight="1">
      <c r="A72" s="152"/>
      <c r="B72" s="283"/>
      <c r="E72" s="7"/>
      <c r="F72" s="7"/>
      <c r="G72" s="7"/>
      <c r="H72" s="7"/>
      <c r="I72" s="7"/>
    </row>
    <row r="73" ht="15.75" customHeight="1">
      <c r="A73" s="152"/>
      <c r="B73" s="283"/>
      <c r="E73" s="7"/>
      <c r="F73" s="7"/>
      <c r="G73" s="7"/>
      <c r="H73" s="7"/>
      <c r="I73" s="7"/>
    </row>
    <row r="74" ht="15.75" customHeight="1">
      <c r="A74" s="152"/>
      <c r="B74" s="283"/>
      <c r="E74" s="7"/>
      <c r="F74" s="7"/>
      <c r="G74" s="7"/>
      <c r="H74" s="7"/>
      <c r="I74" s="7"/>
    </row>
    <row r="75" ht="15.75" customHeight="1">
      <c r="A75" s="152"/>
      <c r="B75" s="283"/>
      <c r="E75" s="7"/>
      <c r="F75" s="7"/>
      <c r="G75" s="7"/>
      <c r="H75" s="7"/>
      <c r="I75" s="7"/>
    </row>
    <row r="76" ht="15.75" customHeight="1">
      <c r="A76" s="152"/>
      <c r="B76" s="283"/>
      <c r="E76" s="7"/>
      <c r="F76" s="7"/>
      <c r="G76" s="7"/>
      <c r="H76" s="7"/>
      <c r="I76" s="7"/>
    </row>
    <row r="77" ht="15.75" customHeight="1">
      <c r="A77" s="152"/>
      <c r="B77" s="283"/>
      <c r="E77" s="7"/>
      <c r="F77" s="7"/>
      <c r="G77" s="7"/>
      <c r="H77" s="7"/>
      <c r="I77" s="7"/>
    </row>
    <row r="78" ht="15.75" customHeight="1">
      <c r="A78" s="152"/>
      <c r="B78" s="283"/>
      <c r="E78" s="7"/>
      <c r="F78" s="7"/>
      <c r="G78" s="7"/>
      <c r="H78" s="7"/>
      <c r="I78" s="7"/>
    </row>
    <row r="79" ht="15.75" customHeight="1">
      <c r="A79" s="152"/>
      <c r="B79" s="283"/>
      <c r="E79" s="7"/>
      <c r="F79" s="7"/>
      <c r="G79" s="7"/>
      <c r="H79" s="7"/>
      <c r="I79" s="7"/>
    </row>
    <row r="80" ht="15.75" customHeight="1">
      <c r="A80" s="152"/>
      <c r="B80" s="283"/>
      <c r="E80" s="7"/>
      <c r="F80" s="7"/>
      <c r="G80" s="7"/>
      <c r="H80" s="7"/>
      <c r="I80" s="7"/>
    </row>
    <row r="81" ht="15.75" customHeight="1">
      <c r="A81" s="152"/>
      <c r="B81" s="283"/>
      <c r="E81" s="7"/>
      <c r="F81" s="7"/>
      <c r="G81" s="7"/>
      <c r="H81" s="7"/>
      <c r="I81" s="7"/>
    </row>
    <row r="82" ht="15.75" customHeight="1">
      <c r="A82" s="152"/>
      <c r="B82" s="283"/>
      <c r="E82" s="7"/>
      <c r="F82" s="7"/>
      <c r="G82" s="7"/>
      <c r="H82" s="7"/>
      <c r="I82" s="7"/>
    </row>
    <row r="83" ht="15.75" customHeight="1">
      <c r="A83" s="152"/>
      <c r="B83" s="283"/>
      <c r="E83" s="7"/>
      <c r="F83" s="7"/>
      <c r="G83" s="7"/>
      <c r="H83" s="7"/>
      <c r="I83" s="7"/>
    </row>
    <row r="84" ht="15.75" customHeight="1">
      <c r="A84" s="152"/>
      <c r="B84" s="283"/>
      <c r="E84" s="7"/>
      <c r="F84" s="7"/>
      <c r="G84" s="7"/>
      <c r="H84" s="7"/>
      <c r="I84" s="7"/>
    </row>
    <row r="85" ht="15.75" customHeight="1">
      <c r="A85" s="152"/>
      <c r="B85" s="283"/>
      <c r="E85" s="7"/>
      <c r="F85" s="7"/>
      <c r="G85" s="7"/>
      <c r="H85" s="7"/>
      <c r="I85" s="7"/>
    </row>
    <row r="86" ht="15.75" customHeight="1">
      <c r="A86" s="152"/>
      <c r="B86" s="283"/>
      <c r="E86" s="7"/>
      <c r="F86" s="7"/>
      <c r="G86" s="7"/>
      <c r="H86" s="7"/>
      <c r="I86" s="7"/>
    </row>
    <row r="87" ht="15.75" customHeight="1">
      <c r="A87" s="152"/>
      <c r="B87" s="283"/>
      <c r="E87" s="7"/>
      <c r="F87" s="7"/>
      <c r="G87" s="7"/>
      <c r="H87" s="7"/>
      <c r="I87" s="7"/>
    </row>
    <row r="88" ht="15.75" customHeight="1">
      <c r="A88" s="152"/>
      <c r="B88" s="283"/>
      <c r="E88" s="7"/>
      <c r="F88" s="7"/>
      <c r="G88" s="7"/>
      <c r="H88" s="7"/>
      <c r="I88" s="7"/>
    </row>
    <row r="89" ht="15.75" customHeight="1">
      <c r="A89" s="152"/>
      <c r="B89" s="283"/>
      <c r="E89" s="7"/>
      <c r="F89" s="7"/>
      <c r="G89" s="7"/>
      <c r="H89" s="7"/>
      <c r="I89" s="7"/>
    </row>
    <row r="90" ht="15.75" customHeight="1">
      <c r="A90" s="152"/>
      <c r="B90" s="283"/>
      <c r="E90" s="7"/>
      <c r="F90" s="7"/>
      <c r="G90" s="7"/>
      <c r="H90" s="7"/>
      <c r="I90" s="7"/>
    </row>
    <row r="91" ht="15.75" customHeight="1">
      <c r="A91" s="152"/>
      <c r="B91" s="283"/>
      <c r="E91" s="7"/>
      <c r="F91" s="7"/>
      <c r="G91" s="7"/>
      <c r="H91" s="7"/>
      <c r="I91" s="7"/>
    </row>
    <row r="92" ht="15.75" customHeight="1">
      <c r="A92" s="152"/>
      <c r="B92" s="283"/>
      <c r="E92" s="7"/>
      <c r="F92" s="7"/>
      <c r="G92" s="7"/>
      <c r="H92" s="7"/>
      <c r="I92" s="7"/>
    </row>
    <row r="93" ht="15.75" customHeight="1">
      <c r="A93" s="152"/>
      <c r="B93" s="283"/>
      <c r="E93" s="7"/>
      <c r="F93" s="7"/>
      <c r="G93" s="7"/>
      <c r="H93" s="7"/>
      <c r="I93" s="7"/>
    </row>
    <row r="94" ht="15.75" customHeight="1">
      <c r="A94" s="152"/>
      <c r="B94" s="283"/>
      <c r="E94" s="7"/>
      <c r="F94" s="7"/>
      <c r="G94" s="7"/>
      <c r="H94" s="7"/>
      <c r="I94" s="7"/>
    </row>
    <row r="95" ht="15.75" customHeight="1">
      <c r="A95" s="152"/>
      <c r="B95" s="283"/>
      <c r="E95" s="7"/>
      <c r="F95" s="7"/>
      <c r="G95" s="7"/>
      <c r="H95" s="7"/>
      <c r="I95" s="7"/>
    </row>
    <row r="96" ht="15.75" customHeight="1">
      <c r="A96" s="152"/>
      <c r="B96" s="283"/>
      <c r="E96" s="7"/>
      <c r="F96" s="7"/>
      <c r="G96" s="7"/>
      <c r="H96" s="7"/>
      <c r="I96" s="7"/>
    </row>
    <row r="97" ht="15.75" customHeight="1">
      <c r="A97" s="152"/>
      <c r="B97" s="283"/>
      <c r="E97" s="7"/>
      <c r="F97" s="7"/>
      <c r="G97" s="7"/>
      <c r="H97" s="7"/>
      <c r="I97" s="7"/>
    </row>
    <row r="98" ht="15.75" customHeight="1">
      <c r="A98" s="152"/>
      <c r="B98" s="283"/>
      <c r="E98" s="7"/>
      <c r="F98" s="7"/>
      <c r="G98" s="7"/>
      <c r="H98" s="7"/>
      <c r="I98" s="7"/>
    </row>
    <row r="99" ht="15.75" customHeight="1">
      <c r="A99" s="152"/>
      <c r="B99" s="283"/>
      <c r="E99" s="7"/>
      <c r="F99" s="7"/>
      <c r="G99" s="7"/>
      <c r="H99" s="7"/>
      <c r="I99" s="7"/>
    </row>
    <row r="100" ht="15.75" customHeight="1">
      <c r="A100" s="152"/>
      <c r="B100" s="283"/>
      <c r="E100" s="7"/>
      <c r="F100" s="7"/>
      <c r="G100" s="7"/>
      <c r="H100" s="7"/>
      <c r="I100" s="7"/>
    </row>
    <row r="101" ht="15.75" customHeight="1">
      <c r="A101" s="152"/>
      <c r="B101" s="283"/>
      <c r="E101" s="7"/>
      <c r="F101" s="7"/>
      <c r="G101" s="7"/>
      <c r="H101" s="7"/>
      <c r="I101" s="7"/>
    </row>
    <row r="102" ht="15.75" customHeight="1">
      <c r="A102" s="152"/>
      <c r="B102" s="283"/>
      <c r="E102" s="7"/>
      <c r="F102" s="7"/>
      <c r="G102" s="7"/>
      <c r="H102" s="7"/>
      <c r="I102" s="7"/>
    </row>
    <row r="103" ht="15.75" customHeight="1">
      <c r="A103" s="152"/>
      <c r="B103" s="283"/>
      <c r="E103" s="7"/>
      <c r="F103" s="7"/>
      <c r="G103" s="7"/>
      <c r="H103" s="7"/>
      <c r="I103" s="7"/>
    </row>
    <row r="104" ht="15.75" customHeight="1">
      <c r="A104" s="152"/>
      <c r="B104" s="283"/>
      <c r="E104" s="7"/>
      <c r="F104" s="7"/>
      <c r="G104" s="7"/>
      <c r="H104" s="7"/>
      <c r="I104" s="7"/>
    </row>
    <row r="105" ht="15.75" customHeight="1">
      <c r="A105" s="152"/>
      <c r="B105" s="283"/>
      <c r="E105" s="7"/>
      <c r="F105" s="7"/>
      <c r="G105" s="7"/>
      <c r="H105" s="7"/>
      <c r="I105" s="7"/>
    </row>
    <row r="106" ht="15.75" customHeight="1">
      <c r="A106" s="152"/>
      <c r="B106" s="283"/>
      <c r="E106" s="7"/>
      <c r="F106" s="7"/>
      <c r="G106" s="7"/>
      <c r="H106" s="7"/>
      <c r="I106" s="7"/>
    </row>
    <row r="107" ht="15.75" customHeight="1">
      <c r="A107" s="152"/>
      <c r="B107" s="283"/>
      <c r="E107" s="7"/>
      <c r="F107" s="7"/>
      <c r="G107" s="7"/>
      <c r="H107" s="7"/>
      <c r="I107" s="7"/>
    </row>
    <row r="108" ht="15.75" customHeight="1">
      <c r="A108" s="152"/>
      <c r="B108" s="283"/>
      <c r="E108" s="7"/>
      <c r="F108" s="7"/>
      <c r="G108" s="7"/>
      <c r="H108" s="7"/>
      <c r="I108" s="7"/>
    </row>
    <row r="109" ht="15.75" customHeight="1">
      <c r="A109" s="152"/>
      <c r="B109" s="283"/>
      <c r="E109" s="7"/>
      <c r="F109" s="7"/>
      <c r="G109" s="7"/>
      <c r="H109" s="7"/>
      <c r="I109" s="7"/>
    </row>
    <row r="110" ht="15.75" customHeight="1">
      <c r="A110" s="152"/>
      <c r="B110" s="283"/>
      <c r="E110" s="7"/>
      <c r="F110" s="7"/>
      <c r="G110" s="7"/>
      <c r="H110" s="7"/>
      <c r="I110" s="7"/>
    </row>
    <row r="111" ht="15.75" customHeight="1">
      <c r="A111" s="152"/>
      <c r="B111" s="283"/>
      <c r="E111" s="7"/>
      <c r="F111" s="7"/>
      <c r="G111" s="7"/>
      <c r="H111" s="7"/>
      <c r="I111" s="7"/>
    </row>
    <row r="112" ht="15.75" customHeight="1">
      <c r="A112" s="152"/>
      <c r="B112" s="283"/>
      <c r="E112" s="7"/>
      <c r="F112" s="7"/>
      <c r="G112" s="7"/>
      <c r="H112" s="7"/>
      <c r="I112" s="7"/>
    </row>
    <row r="113" ht="15.75" customHeight="1">
      <c r="A113" s="152"/>
      <c r="B113" s="283"/>
      <c r="E113" s="7"/>
      <c r="F113" s="7"/>
      <c r="G113" s="7"/>
      <c r="H113" s="7"/>
      <c r="I113" s="7"/>
    </row>
    <row r="114" ht="15.75" customHeight="1">
      <c r="A114" s="152"/>
      <c r="B114" s="283"/>
      <c r="E114" s="7"/>
      <c r="F114" s="7"/>
      <c r="G114" s="7"/>
      <c r="H114" s="7"/>
      <c r="I114" s="7"/>
    </row>
    <row r="115" ht="15.75" customHeight="1">
      <c r="A115" s="152"/>
      <c r="B115" s="283"/>
      <c r="E115" s="7"/>
      <c r="F115" s="7"/>
      <c r="G115" s="7"/>
      <c r="H115" s="7"/>
      <c r="I115" s="7"/>
    </row>
    <row r="116" ht="15.75" customHeight="1">
      <c r="A116" s="152"/>
      <c r="B116" s="283"/>
      <c r="E116" s="7"/>
      <c r="F116" s="7"/>
      <c r="G116" s="7"/>
      <c r="H116" s="7"/>
      <c r="I116" s="7"/>
    </row>
    <row r="117" ht="15.75" customHeight="1">
      <c r="A117" s="152"/>
      <c r="B117" s="283"/>
      <c r="E117" s="7"/>
      <c r="F117" s="7"/>
      <c r="G117" s="7"/>
      <c r="H117" s="7"/>
      <c r="I117" s="7"/>
    </row>
    <row r="118" ht="15.75" customHeight="1">
      <c r="A118" s="152"/>
      <c r="B118" s="283"/>
      <c r="E118" s="7"/>
      <c r="F118" s="7"/>
      <c r="G118" s="7"/>
      <c r="H118" s="7"/>
      <c r="I118" s="7"/>
    </row>
    <row r="119" ht="15.75" customHeight="1">
      <c r="A119" s="152"/>
      <c r="B119" s="283"/>
      <c r="E119" s="7"/>
      <c r="F119" s="7"/>
      <c r="G119" s="7"/>
      <c r="H119" s="7"/>
      <c r="I119" s="7"/>
    </row>
    <row r="120" ht="15.75" customHeight="1">
      <c r="A120" s="152"/>
      <c r="B120" s="283"/>
      <c r="E120" s="7"/>
      <c r="F120" s="7"/>
      <c r="G120" s="7"/>
      <c r="H120" s="7"/>
      <c r="I120" s="7"/>
    </row>
    <row r="121" ht="15.75" customHeight="1">
      <c r="A121" s="152"/>
      <c r="B121" s="283"/>
      <c r="E121" s="7"/>
      <c r="F121" s="7"/>
      <c r="G121" s="7"/>
      <c r="H121" s="7"/>
      <c r="I121" s="7"/>
    </row>
    <row r="122" ht="15.75" customHeight="1">
      <c r="A122" s="152"/>
      <c r="B122" s="283"/>
      <c r="E122" s="7"/>
      <c r="F122" s="7"/>
      <c r="G122" s="7"/>
      <c r="H122" s="7"/>
      <c r="I122" s="7"/>
    </row>
    <row r="123" ht="15.75" customHeight="1">
      <c r="A123" s="152"/>
      <c r="B123" s="283"/>
      <c r="E123" s="7"/>
      <c r="F123" s="7"/>
      <c r="G123" s="7"/>
      <c r="H123" s="7"/>
      <c r="I123" s="7"/>
    </row>
    <row r="124" ht="15.75" customHeight="1">
      <c r="A124" s="152"/>
      <c r="B124" s="283"/>
      <c r="E124" s="7"/>
      <c r="F124" s="7"/>
      <c r="G124" s="7"/>
      <c r="H124" s="7"/>
      <c r="I124" s="7"/>
    </row>
    <row r="125" ht="15.75" customHeight="1">
      <c r="A125" s="152"/>
      <c r="B125" s="283"/>
      <c r="E125" s="7"/>
      <c r="F125" s="7"/>
      <c r="G125" s="7"/>
      <c r="H125" s="7"/>
      <c r="I125" s="7"/>
    </row>
    <row r="126" ht="15.75" customHeight="1">
      <c r="A126" s="152"/>
      <c r="B126" s="283"/>
      <c r="E126" s="7"/>
      <c r="F126" s="7"/>
      <c r="G126" s="7"/>
      <c r="H126" s="7"/>
      <c r="I126" s="7"/>
    </row>
    <row r="127" ht="15.75" customHeight="1">
      <c r="A127" s="152"/>
      <c r="B127" s="283"/>
      <c r="E127" s="7"/>
      <c r="F127" s="7"/>
      <c r="G127" s="7"/>
      <c r="H127" s="7"/>
      <c r="I127" s="7"/>
    </row>
    <row r="128" ht="15.75" customHeight="1">
      <c r="A128" s="152"/>
      <c r="B128" s="283"/>
      <c r="E128" s="7"/>
      <c r="F128" s="7"/>
      <c r="G128" s="7"/>
      <c r="H128" s="7"/>
      <c r="I128" s="7"/>
    </row>
    <row r="129" ht="15.75" customHeight="1">
      <c r="A129" s="152"/>
      <c r="B129" s="283"/>
      <c r="E129" s="7"/>
      <c r="F129" s="7"/>
      <c r="G129" s="7"/>
      <c r="H129" s="7"/>
      <c r="I129" s="7"/>
    </row>
    <row r="130" ht="15.75" customHeight="1">
      <c r="A130" s="152"/>
      <c r="B130" s="283"/>
      <c r="E130" s="7"/>
      <c r="F130" s="7"/>
      <c r="G130" s="7"/>
      <c r="H130" s="7"/>
      <c r="I130" s="7"/>
    </row>
    <row r="131" ht="15.75" customHeight="1">
      <c r="A131" s="152"/>
      <c r="B131" s="283"/>
      <c r="E131" s="7"/>
      <c r="F131" s="7"/>
      <c r="G131" s="7"/>
      <c r="H131" s="7"/>
      <c r="I131" s="7"/>
    </row>
    <row r="132" ht="15.75" customHeight="1">
      <c r="A132" s="152"/>
      <c r="B132" s="283"/>
      <c r="E132" s="7"/>
      <c r="F132" s="7"/>
      <c r="G132" s="7"/>
      <c r="H132" s="7"/>
      <c r="I132" s="7"/>
    </row>
    <row r="133" ht="15.75" customHeight="1">
      <c r="A133" s="152"/>
      <c r="B133" s="283"/>
      <c r="E133" s="7"/>
      <c r="F133" s="7"/>
      <c r="G133" s="7"/>
      <c r="H133" s="7"/>
      <c r="I133" s="7"/>
    </row>
    <row r="134" ht="15.75" customHeight="1">
      <c r="A134" s="152"/>
      <c r="B134" s="283"/>
      <c r="E134" s="7"/>
      <c r="F134" s="7"/>
      <c r="G134" s="7"/>
      <c r="H134" s="7"/>
      <c r="I134" s="7"/>
    </row>
    <row r="135" ht="15.75" customHeight="1">
      <c r="A135" s="152"/>
      <c r="B135" s="283"/>
      <c r="E135" s="7"/>
      <c r="F135" s="7"/>
      <c r="G135" s="7"/>
      <c r="H135" s="7"/>
      <c r="I135" s="7"/>
    </row>
    <row r="136" ht="15.75" customHeight="1">
      <c r="A136" s="152"/>
      <c r="B136" s="283"/>
      <c r="E136" s="7"/>
      <c r="F136" s="7"/>
      <c r="G136" s="7"/>
      <c r="H136" s="7"/>
      <c r="I136" s="7"/>
    </row>
    <row r="137" ht="15.75" customHeight="1">
      <c r="A137" s="152"/>
      <c r="B137" s="283"/>
      <c r="E137" s="7"/>
      <c r="F137" s="7"/>
      <c r="G137" s="7"/>
      <c r="H137" s="7"/>
      <c r="I137" s="7"/>
    </row>
    <row r="138" ht="15.75" customHeight="1">
      <c r="A138" s="152"/>
      <c r="B138" s="283"/>
      <c r="E138" s="7"/>
      <c r="F138" s="7"/>
      <c r="G138" s="7"/>
      <c r="H138" s="7"/>
      <c r="I138" s="7"/>
    </row>
    <row r="139" ht="15.75" customHeight="1">
      <c r="A139" s="152"/>
      <c r="B139" s="283"/>
      <c r="E139" s="7"/>
      <c r="F139" s="7"/>
      <c r="G139" s="7"/>
      <c r="H139" s="7"/>
      <c r="I139" s="7"/>
    </row>
    <row r="140" ht="15.75" customHeight="1">
      <c r="A140" s="152"/>
      <c r="B140" s="283"/>
      <c r="E140" s="7"/>
      <c r="F140" s="7"/>
      <c r="G140" s="7"/>
      <c r="H140" s="7"/>
      <c r="I140" s="7"/>
    </row>
    <row r="141" ht="15.75" customHeight="1">
      <c r="A141" s="152"/>
      <c r="B141" s="283"/>
      <c r="E141" s="7"/>
      <c r="F141" s="7"/>
      <c r="G141" s="7"/>
      <c r="H141" s="7"/>
      <c r="I141" s="7"/>
    </row>
    <row r="142" ht="15.75" customHeight="1">
      <c r="A142" s="152"/>
      <c r="B142" s="283"/>
      <c r="E142" s="7"/>
      <c r="F142" s="7"/>
      <c r="G142" s="7"/>
      <c r="H142" s="7"/>
      <c r="I142" s="7"/>
    </row>
    <row r="143" ht="15.75" customHeight="1">
      <c r="A143" s="152"/>
      <c r="B143" s="283"/>
      <c r="E143" s="7"/>
      <c r="F143" s="7"/>
      <c r="G143" s="7"/>
      <c r="H143" s="7"/>
      <c r="I143" s="7"/>
    </row>
    <row r="144" ht="15.75" customHeight="1">
      <c r="A144" s="152"/>
      <c r="B144" s="283"/>
      <c r="E144" s="7"/>
      <c r="F144" s="7"/>
      <c r="G144" s="7"/>
      <c r="H144" s="7"/>
      <c r="I144" s="7"/>
    </row>
    <row r="145" ht="15.75" customHeight="1">
      <c r="A145" s="152"/>
      <c r="B145" s="283"/>
      <c r="E145" s="7"/>
      <c r="F145" s="7"/>
      <c r="G145" s="7"/>
      <c r="H145" s="7"/>
      <c r="I145" s="7"/>
    </row>
    <row r="146" ht="15.75" customHeight="1">
      <c r="A146" s="152"/>
      <c r="B146" s="283"/>
      <c r="E146" s="7"/>
      <c r="F146" s="7"/>
      <c r="G146" s="7"/>
      <c r="H146" s="7"/>
      <c r="I146" s="7"/>
    </row>
    <row r="147" ht="15.75" customHeight="1">
      <c r="A147" s="152"/>
      <c r="B147" s="283"/>
      <c r="E147" s="7"/>
      <c r="F147" s="7"/>
      <c r="G147" s="7"/>
      <c r="H147" s="7"/>
      <c r="I147" s="7"/>
    </row>
    <row r="148" ht="15.75" customHeight="1">
      <c r="A148" s="152"/>
      <c r="B148" s="283"/>
      <c r="E148" s="7"/>
      <c r="F148" s="7"/>
      <c r="G148" s="7"/>
      <c r="H148" s="7"/>
      <c r="I148" s="7"/>
    </row>
    <row r="149" ht="15.75" customHeight="1">
      <c r="A149" s="152"/>
      <c r="B149" s="283"/>
      <c r="E149" s="7"/>
      <c r="F149" s="7"/>
      <c r="G149" s="7"/>
      <c r="H149" s="7"/>
      <c r="I149" s="7"/>
    </row>
    <row r="150" ht="15.75" customHeight="1">
      <c r="A150" s="152"/>
      <c r="B150" s="283"/>
      <c r="E150" s="7"/>
      <c r="F150" s="7"/>
      <c r="G150" s="7"/>
      <c r="H150" s="7"/>
      <c r="I150" s="7"/>
    </row>
    <row r="151" ht="15.75" customHeight="1">
      <c r="A151" s="152"/>
      <c r="B151" s="283"/>
      <c r="E151" s="7"/>
      <c r="F151" s="7"/>
      <c r="G151" s="7"/>
      <c r="H151" s="7"/>
      <c r="I151" s="7"/>
    </row>
    <row r="152" ht="15.75" customHeight="1">
      <c r="A152" s="152"/>
      <c r="B152" s="283"/>
      <c r="E152" s="7"/>
      <c r="F152" s="7"/>
      <c r="G152" s="7"/>
      <c r="H152" s="7"/>
      <c r="I152" s="7"/>
    </row>
    <row r="153" ht="15.75" customHeight="1">
      <c r="A153" s="152"/>
      <c r="B153" s="283"/>
      <c r="E153" s="7"/>
      <c r="F153" s="7"/>
      <c r="G153" s="7"/>
      <c r="H153" s="7"/>
      <c r="I153" s="7"/>
    </row>
    <row r="154" ht="15.75" customHeight="1">
      <c r="A154" s="152"/>
      <c r="B154" s="283"/>
      <c r="E154" s="7"/>
      <c r="F154" s="7"/>
      <c r="G154" s="7"/>
      <c r="H154" s="7"/>
      <c r="I154" s="7"/>
    </row>
    <row r="155" ht="15.75" customHeight="1">
      <c r="A155" s="152"/>
      <c r="B155" s="283"/>
      <c r="E155" s="7"/>
      <c r="F155" s="7"/>
      <c r="G155" s="7"/>
      <c r="H155" s="7"/>
      <c r="I155" s="7"/>
    </row>
    <row r="156" ht="15.75" customHeight="1">
      <c r="A156" s="152"/>
      <c r="B156" s="283"/>
      <c r="E156" s="7"/>
      <c r="F156" s="7"/>
      <c r="G156" s="7"/>
      <c r="H156" s="7"/>
      <c r="I156" s="7"/>
    </row>
    <row r="157" ht="15.75" customHeight="1">
      <c r="A157" s="152"/>
      <c r="B157" s="283"/>
      <c r="E157" s="7"/>
      <c r="F157" s="7"/>
      <c r="G157" s="7"/>
      <c r="H157" s="7"/>
      <c r="I157" s="7"/>
    </row>
    <row r="158" ht="15.75" customHeight="1">
      <c r="A158" s="152"/>
      <c r="B158" s="283"/>
      <c r="E158" s="7"/>
      <c r="F158" s="7"/>
      <c r="G158" s="7"/>
      <c r="H158" s="7"/>
      <c r="I158" s="7"/>
    </row>
    <row r="159" ht="15.75" customHeight="1">
      <c r="A159" s="152"/>
      <c r="B159" s="283"/>
      <c r="E159" s="7"/>
      <c r="F159" s="7"/>
      <c r="G159" s="7"/>
      <c r="H159" s="7"/>
      <c r="I159" s="7"/>
    </row>
    <row r="160" ht="15.75" customHeight="1">
      <c r="A160" s="152"/>
      <c r="B160" s="283"/>
      <c r="E160" s="7"/>
      <c r="F160" s="7"/>
      <c r="G160" s="7"/>
      <c r="H160" s="7"/>
      <c r="I160" s="7"/>
    </row>
    <row r="161" ht="15.75" customHeight="1">
      <c r="A161" s="152"/>
      <c r="B161" s="283"/>
      <c r="E161" s="7"/>
      <c r="F161" s="7"/>
      <c r="G161" s="7"/>
      <c r="H161" s="7"/>
      <c r="I161" s="7"/>
    </row>
    <row r="162" ht="15.75" customHeight="1">
      <c r="A162" s="152"/>
      <c r="B162" s="283"/>
      <c r="E162" s="7"/>
      <c r="F162" s="7"/>
      <c r="G162" s="7"/>
      <c r="H162" s="7"/>
      <c r="I162" s="7"/>
    </row>
    <row r="163" ht="15.75" customHeight="1">
      <c r="A163" s="152"/>
      <c r="B163" s="283"/>
      <c r="E163" s="7"/>
      <c r="F163" s="7"/>
      <c r="G163" s="7"/>
      <c r="H163" s="7"/>
      <c r="I163" s="7"/>
    </row>
    <row r="164" ht="15.75" customHeight="1">
      <c r="A164" s="152"/>
      <c r="B164" s="283"/>
      <c r="E164" s="7"/>
      <c r="F164" s="7"/>
      <c r="G164" s="7"/>
      <c r="H164" s="7"/>
      <c r="I164" s="7"/>
    </row>
    <row r="165" ht="15.75" customHeight="1">
      <c r="A165" s="152"/>
      <c r="B165" s="283"/>
      <c r="E165" s="7"/>
      <c r="F165" s="7"/>
      <c r="G165" s="7"/>
      <c r="H165" s="7"/>
      <c r="I165" s="7"/>
    </row>
    <row r="166" ht="15.75" customHeight="1">
      <c r="A166" s="152"/>
      <c r="B166" s="283"/>
      <c r="E166" s="7"/>
      <c r="F166" s="7"/>
      <c r="G166" s="7"/>
      <c r="H166" s="7"/>
      <c r="I166" s="7"/>
    </row>
    <row r="167" ht="15.75" customHeight="1">
      <c r="A167" s="152"/>
      <c r="B167" s="283"/>
      <c r="E167" s="7"/>
      <c r="F167" s="7"/>
      <c r="G167" s="7"/>
      <c r="H167" s="7"/>
      <c r="I167" s="7"/>
    </row>
    <row r="168" ht="15.75" customHeight="1">
      <c r="A168" s="152"/>
      <c r="B168" s="283"/>
      <c r="E168" s="7"/>
      <c r="F168" s="7"/>
      <c r="G168" s="7"/>
      <c r="H168" s="7"/>
      <c r="I168" s="7"/>
    </row>
    <row r="169" ht="15.75" customHeight="1">
      <c r="A169" s="152"/>
      <c r="B169" s="283"/>
      <c r="E169" s="7"/>
      <c r="F169" s="7"/>
      <c r="G169" s="7"/>
      <c r="H169" s="7"/>
      <c r="I169" s="7"/>
    </row>
    <row r="170" ht="15.75" customHeight="1">
      <c r="A170" s="152"/>
      <c r="B170" s="283"/>
      <c r="E170" s="7"/>
      <c r="F170" s="7"/>
      <c r="G170" s="7"/>
      <c r="H170" s="7"/>
      <c r="I170" s="7"/>
    </row>
    <row r="171" ht="15.75" customHeight="1">
      <c r="A171" s="152"/>
      <c r="B171" s="283"/>
      <c r="E171" s="7"/>
      <c r="F171" s="7"/>
      <c r="G171" s="7"/>
      <c r="H171" s="7"/>
      <c r="I171" s="7"/>
    </row>
    <row r="172" ht="15.75" customHeight="1">
      <c r="A172" s="152"/>
      <c r="B172" s="283"/>
      <c r="E172" s="7"/>
      <c r="F172" s="7"/>
      <c r="G172" s="7"/>
      <c r="H172" s="7"/>
      <c r="I172" s="7"/>
    </row>
    <row r="173" ht="15.75" customHeight="1">
      <c r="A173" s="152"/>
      <c r="B173" s="283"/>
      <c r="E173" s="7"/>
      <c r="F173" s="7"/>
      <c r="G173" s="7"/>
      <c r="H173" s="7"/>
      <c r="I173" s="7"/>
    </row>
    <row r="174" ht="15.75" customHeight="1">
      <c r="A174" s="152"/>
      <c r="B174" s="283"/>
      <c r="E174" s="7"/>
      <c r="F174" s="7"/>
      <c r="G174" s="7"/>
      <c r="H174" s="7"/>
      <c r="I174" s="7"/>
    </row>
    <row r="175" ht="15.75" customHeight="1">
      <c r="A175" s="152"/>
      <c r="B175" s="283"/>
      <c r="E175" s="7"/>
      <c r="F175" s="7"/>
      <c r="G175" s="7"/>
      <c r="H175" s="7"/>
      <c r="I175" s="7"/>
    </row>
    <row r="176" ht="15.75" customHeight="1">
      <c r="A176" s="152"/>
      <c r="B176" s="283"/>
      <c r="E176" s="7"/>
      <c r="F176" s="7"/>
      <c r="G176" s="7"/>
      <c r="H176" s="7"/>
      <c r="I176" s="7"/>
    </row>
    <row r="177" ht="15.75" customHeight="1">
      <c r="A177" s="152"/>
      <c r="B177" s="283"/>
      <c r="E177" s="7"/>
      <c r="F177" s="7"/>
      <c r="G177" s="7"/>
      <c r="H177" s="7"/>
      <c r="I177" s="7"/>
    </row>
    <row r="178" ht="15.75" customHeight="1">
      <c r="A178" s="152"/>
      <c r="B178" s="283"/>
      <c r="E178" s="7"/>
      <c r="F178" s="7"/>
      <c r="G178" s="7"/>
      <c r="H178" s="7"/>
      <c r="I178" s="7"/>
    </row>
    <row r="179" ht="15.75" customHeight="1">
      <c r="A179" s="152"/>
      <c r="B179" s="283"/>
      <c r="E179" s="7"/>
      <c r="F179" s="7"/>
      <c r="G179" s="7"/>
      <c r="H179" s="7"/>
      <c r="I179" s="7"/>
    </row>
    <row r="180" ht="15.75" customHeight="1">
      <c r="A180" s="152"/>
      <c r="B180" s="283"/>
      <c r="E180" s="7"/>
      <c r="F180" s="7"/>
      <c r="G180" s="7"/>
      <c r="H180" s="7"/>
      <c r="I180" s="7"/>
    </row>
    <row r="181" ht="15.75" customHeight="1">
      <c r="A181" s="152"/>
      <c r="B181" s="283"/>
      <c r="E181" s="7"/>
      <c r="F181" s="7"/>
      <c r="G181" s="7"/>
      <c r="H181" s="7"/>
      <c r="I181" s="7"/>
    </row>
    <row r="182" ht="15.75" customHeight="1">
      <c r="A182" s="152"/>
      <c r="B182" s="283"/>
      <c r="E182" s="7"/>
      <c r="F182" s="7"/>
      <c r="G182" s="7"/>
      <c r="H182" s="7"/>
      <c r="I182" s="7"/>
    </row>
    <row r="183" ht="15.75" customHeight="1">
      <c r="A183" s="152"/>
      <c r="B183" s="283"/>
      <c r="E183" s="7"/>
      <c r="F183" s="7"/>
      <c r="G183" s="7"/>
      <c r="H183" s="7"/>
      <c r="I183" s="7"/>
    </row>
    <row r="184" ht="15.75" customHeight="1">
      <c r="A184" s="152"/>
      <c r="B184" s="283"/>
      <c r="E184" s="7"/>
      <c r="F184" s="7"/>
      <c r="G184" s="7"/>
      <c r="H184" s="7"/>
      <c r="I184" s="7"/>
    </row>
    <row r="185" ht="15.75" customHeight="1">
      <c r="A185" s="152"/>
      <c r="B185" s="283"/>
      <c r="E185" s="7"/>
      <c r="F185" s="7"/>
      <c r="G185" s="7"/>
      <c r="H185" s="7"/>
      <c r="I185" s="7"/>
    </row>
    <row r="186" ht="15.75" customHeight="1">
      <c r="A186" s="152"/>
      <c r="B186" s="283"/>
      <c r="E186" s="7"/>
      <c r="F186" s="7"/>
      <c r="G186" s="7"/>
      <c r="H186" s="7"/>
      <c r="I186" s="7"/>
    </row>
    <row r="187" ht="15.75" customHeight="1">
      <c r="A187" s="152"/>
      <c r="B187" s="283"/>
      <c r="E187" s="7"/>
      <c r="F187" s="7"/>
      <c r="G187" s="7"/>
      <c r="H187" s="7"/>
      <c r="I187" s="7"/>
    </row>
    <row r="188" ht="15.75" customHeight="1">
      <c r="A188" s="152"/>
      <c r="B188" s="283"/>
      <c r="E188" s="7"/>
      <c r="F188" s="7"/>
      <c r="G188" s="7"/>
      <c r="H188" s="7"/>
      <c r="I188" s="7"/>
    </row>
    <row r="189" ht="15.75" customHeight="1">
      <c r="A189" s="152"/>
      <c r="B189" s="283"/>
      <c r="E189" s="7"/>
      <c r="F189" s="7"/>
      <c r="G189" s="7"/>
      <c r="H189" s="7"/>
      <c r="I189" s="7"/>
    </row>
    <row r="190" ht="15.75" customHeight="1">
      <c r="A190" s="152"/>
      <c r="B190" s="283"/>
      <c r="E190" s="7"/>
      <c r="F190" s="7"/>
      <c r="G190" s="7"/>
      <c r="H190" s="7"/>
      <c r="I190" s="7"/>
    </row>
    <row r="191" ht="15.75" customHeight="1">
      <c r="A191" s="152"/>
      <c r="B191" s="283"/>
      <c r="E191" s="7"/>
      <c r="F191" s="7"/>
      <c r="G191" s="7"/>
      <c r="H191" s="7"/>
      <c r="I191" s="7"/>
    </row>
    <row r="192" ht="15.75" customHeight="1">
      <c r="A192" s="152"/>
      <c r="B192" s="283"/>
      <c r="E192" s="7"/>
      <c r="F192" s="7"/>
      <c r="G192" s="7"/>
      <c r="H192" s="7"/>
      <c r="I192" s="7"/>
    </row>
    <row r="193" ht="15.75" customHeight="1">
      <c r="A193" s="152"/>
      <c r="B193" s="283"/>
      <c r="E193" s="7"/>
      <c r="F193" s="7"/>
      <c r="G193" s="7"/>
      <c r="H193" s="7"/>
      <c r="I193" s="7"/>
    </row>
    <row r="194" ht="15.75" customHeight="1">
      <c r="A194" s="152"/>
      <c r="B194" s="283"/>
      <c r="E194" s="7"/>
      <c r="F194" s="7"/>
      <c r="G194" s="7"/>
      <c r="H194" s="7"/>
      <c r="I194" s="7"/>
    </row>
    <row r="195" ht="15.75" customHeight="1">
      <c r="A195" s="152"/>
      <c r="B195" s="283"/>
      <c r="E195" s="7"/>
      <c r="F195" s="7"/>
      <c r="G195" s="7"/>
      <c r="H195" s="7"/>
      <c r="I195" s="7"/>
    </row>
    <row r="196" ht="15.75" customHeight="1">
      <c r="A196" s="152"/>
      <c r="B196" s="283"/>
      <c r="E196" s="7"/>
      <c r="F196" s="7"/>
      <c r="G196" s="7"/>
      <c r="H196" s="7"/>
      <c r="I196" s="7"/>
    </row>
    <row r="197" ht="15.75" customHeight="1">
      <c r="A197" s="152"/>
      <c r="B197" s="283"/>
      <c r="E197" s="7"/>
      <c r="F197" s="7"/>
      <c r="G197" s="7"/>
      <c r="H197" s="7"/>
      <c r="I197" s="7"/>
    </row>
    <row r="198" ht="15.75" customHeight="1">
      <c r="A198" s="152"/>
      <c r="B198" s="283"/>
      <c r="E198" s="7"/>
      <c r="F198" s="7"/>
      <c r="G198" s="7"/>
      <c r="H198" s="7"/>
      <c r="I198" s="7"/>
    </row>
    <row r="199" ht="15.75" customHeight="1">
      <c r="A199" s="152"/>
      <c r="B199" s="283"/>
      <c r="E199" s="7"/>
      <c r="F199" s="7"/>
      <c r="G199" s="7"/>
      <c r="H199" s="7"/>
      <c r="I199" s="7"/>
    </row>
    <row r="200" ht="15.75" customHeight="1">
      <c r="A200" s="152"/>
      <c r="B200" s="283"/>
      <c r="E200" s="7"/>
      <c r="F200" s="7"/>
      <c r="G200" s="7"/>
      <c r="H200" s="7"/>
      <c r="I200" s="7"/>
    </row>
    <row r="201" ht="15.75" customHeight="1">
      <c r="A201" s="152"/>
      <c r="B201" s="283"/>
      <c r="E201" s="7"/>
      <c r="F201" s="7"/>
      <c r="G201" s="7"/>
      <c r="H201" s="7"/>
      <c r="I201" s="7"/>
    </row>
    <row r="202" ht="15.75" customHeight="1">
      <c r="A202" s="152"/>
      <c r="B202" s="283"/>
      <c r="E202" s="7"/>
      <c r="F202" s="7"/>
      <c r="G202" s="7"/>
      <c r="H202" s="7"/>
      <c r="I202" s="7"/>
    </row>
    <row r="203" ht="15.75" customHeight="1">
      <c r="A203" s="152"/>
      <c r="B203" s="283"/>
      <c r="E203" s="7"/>
      <c r="F203" s="7"/>
      <c r="G203" s="7"/>
      <c r="H203" s="7"/>
      <c r="I203" s="7"/>
    </row>
    <row r="204" ht="15.75" customHeight="1">
      <c r="A204" s="152"/>
      <c r="B204" s="283"/>
      <c r="E204" s="7"/>
      <c r="F204" s="7"/>
      <c r="G204" s="7"/>
      <c r="H204" s="7"/>
      <c r="I204" s="7"/>
    </row>
    <row r="205" ht="15.75" customHeight="1">
      <c r="A205" s="152"/>
      <c r="B205" s="283"/>
      <c r="E205" s="7"/>
      <c r="F205" s="7"/>
      <c r="G205" s="7"/>
      <c r="H205" s="7"/>
      <c r="I205" s="7"/>
    </row>
    <row r="206" ht="15.75" customHeight="1">
      <c r="A206" s="152"/>
      <c r="B206" s="283"/>
      <c r="E206" s="7"/>
      <c r="F206" s="7"/>
      <c r="G206" s="7"/>
      <c r="H206" s="7"/>
      <c r="I206" s="7"/>
    </row>
    <row r="207" ht="15.75" customHeight="1">
      <c r="A207" s="152"/>
      <c r="B207" s="283"/>
      <c r="E207" s="7"/>
      <c r="F207" s="7"/>
      <c r="G207" s="7"/>
      <c r="H207" s="7"/>
      <c r="I207" s="7"/>
    </row>
    <row r="208" ht="15.75" customHeight="1">
      <c r="A208" s="152"/>
      <c r="B208" s="283"/>
      <c r="E208" s="7"/>
      <c r="F208" s="7"/>
      <c r="G208" s="7"/>
      <c r="H208" s="7"/>
      <c r="I208" s="7"/>
    </row>
    <row r="209" ht="15.75" customHeight="1">
      <c r="A209" s="152"/>
      <c r="B209" s="283"/>
      <c r="E209" s="7"/>
      <c r="F209" s="7"/>
      <c r="G209" s="7"/>
      <c r="H209" s="7"/>
      <c r="I209" s="7"/>
    </row>
    <row r="210" ht="15.75" customHeight="1">
      <c r="A210" s="152"/>
      <c r="B210" s="283"/>
      <c r="E210" s="7"/>
      <c r="F210" s="7"/>
      <c r="G210" s="7"/>
      <c r="H210" s="7"/>
      <c r="I210" s="7"/>
    </row>
    <row r="211" ht="15.75" customHeight="1">
      <c r="A211" s="152"/>
      <c r="B211" s="283"/>
      <c r="E211" s="7"/>
      <c r="F211" s="7"/>
      <c r="G211" s="7"/>
      <c r="H211" s="7"/>
      <c r="I211" s="7"/>
    </row>
    <row r="212" ht="15.75" customHeight="1">
      <c r="A212" s="152"/>
      <c r="B212" s="283"/>
      <c r="E212" s="7"/>
      <c r="F212" s="7"/>
      <c r="G212" s="7"/>
      <c r="H212" s="7"/>
      <c r="I212" s="7"/>
    </row>
    <row r="213" ht="15.75" customHeight="1">
      <c r="A213" s="152"/>
      <c r="B213" s="283"/>
      <c r="E213" s="7"/>
      <c r="F213" s="7"/>
      <c r="G213" s="7"/>
      <c r="H213" s="7"/>
      <c r="I213" s="7"/>
    </row>
    <row r="214" ht="15.75" customHeight="1">
      <c r="A214" s="152"/>
      <c r="B214" s="283"/>
      <c r="E214" s="7"/>
      <c r="F214" s="7"/>
      <c r="G214" s="7"/>
      <c r="H214" s="7"/>
      <c r="I214" s="7"/>
    </row>
    <row r="215" ht="15.75" customHeight="1">
      <c r="A215" s="152"/>
      <c r="B215" s="283"/>
      <c r="E215" s="7"/>
      <c r="F215" s="7"/>
      <c r="G215" s="7"/>
      <c r="H215" s="7"/>
      <c r="I215" s="7"/>
    </row>
    <row r="216" ht="15.75" customHeight="1">
      <c r="A216" s="152"/>
      <c r="B216" s="283"/>
      <c r="E216" s="7"/>
      <c r="F216" s="7"/>
      <c r="G216" s="7"/>
      <c r="H216" s="7"/>
      <c r="I216" s="7"/>
    </row>
    <row r="217" ht="15.75" customHeight="1">
      <c r="A217" s="152"/>
      <c r="B217" s="283"/>
      <c r="E217" s="7"/>
      <c r="F217" s="7"/>
      <c r="G217" s="7"/>
      <c r="H217" s="7"/>
      <c r="I217" s="7"/>
    </row>
    <row r="218" ht="15.75" customHeight="1">
      <c r="A218" s="152"/>
      <c r="B218" s="283"/>
      <c r="E218" s="7"/>
      <c r="F218" s="7"/>
      <c r="G218" s="7"/>
      <c r="H218" s="7"/>
      <c r="I218" s="7"/>
    </row>
    <row r="219" ht="15.75" customHeight="1">
      <c r="A219" s="152"/>
      <c r="B219" s="283"/>
      <c r="E219" s="7"/>
      <c r="F219" s="7"/>
      <c r="G219" s="7"/>
      <c r="H219" s="7"/>
      <c r="I219" s="7"/>
    </row>
    <row r="220" ht="15.75" customHeight="1">
      <c r="A220" s="152"/>
      <c r="B220" s="283"/>
      <c r="E220" s="7"/>
      <c r="F220" s="7"/>
      <c r="G220" s="7"/>
      <c r="H220" s="7"/>
      <c r="I220" s="7"/>
    </row>
    <row r="221" ht="15.75" customHeight="1">
      <c r="A221" s="152"/>
      <c r="B221" s="283"/>
      <c r="E221" s="7"/>
      <c r="F221" s="7"/>
      <c r="G221" s="7"/>
      <c r="H221" s="7"/>
      <c r="I221" s="7"/>
    </row>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A17:I17"/>
    <mergeCell ref="B18:I18"/>
    <mergeCell ref="A1:I1"/>
    <mergeCell ref="E2:I2"/>
    <mergeCell ref="B4:I4"/>
    <mergeCell ref="A7:I7"/>
    <mergeCell ref="B8:I8"/>
    <mergeCell ref="A12:I12"/>
    <mergeCell ref="B13:I13"/>
  </mergeCells>
  <printOptions gridLines="1" horizontalCentered="1"/>
  <pageMargins bottom="0.75" footer="0.0" header="0.0" left="0.7" right="0.7" top="0.75"/>
  <pageSetup fitToHeight="0" cellComments="atEnd" orientation="landscape" pageOrder="overThenDown"/>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6" width="12.63"/>
  </cols>
  <sheetData>
    <row r="2">
      <c r="A2" s="93" t="s">
        <v>158</v>
      </c>
    </row>
    <row r="4">
      <c r="A4" s="93" t="s">
        <v>159</v>
      </c>
    </row>
    <row r="5">
      <c r="A5" s="93">
        <v>1.0</v>
      </c>
      <c r="B5" s="325" t="s">
        <v>160</v>
      </c>
    </row>
    <row r="6">
      <c r="A6" s="93">
        <v>2.0</v>
      </c>
      <c r="B6" s="325" t="s">
        <v>161</v>
      </c>
    </row>
    <row r="7">
      <c r="A7" s="93">
        <v>3.0</v>
      </c>
      <c r="B7" s="325" t="s">
        <v>162</v>
      </c>
    </row>
    <row r="8">
      <c r="A8" s="93">
        <v>4.0</v>
      </c>
      <c r="B8" s="325" t="s">
        <v>163</v>
      </c>
    </row>
    <row r="9">
      <c r="A9" s="93">
        <v>5.0</v>
      </c>
      <c r="B9" s="325" t="s">
        <v>164</v>
      </c>
    </row>
    <row r="10">
      <c r="A10" s="93">
        <v>6.0</v>
      </c>
      <c r="B10" s="325" t="s">
        <v>165</v>
      </c>
    </row>
    <row r="11">
      <c r="A11" s="93">
        <v>7.0</v>
      </c>
      <c r="B11" s="325" t="s">
        <v>166</v>
      </c>
    </row>
    <row r="12">
      <c r="A12" s="93">
        <v>8.0</v>
      </c>
      <c r="B12" s="325" t="s">
        <v>167</v>
      </c>
    </row>
    <row r="13">
      <c r="A13" s="93">
        <v>9.0</v>
      </c>
      <c r="B13" s="325" t="s">
        <v>168</v>
      </c>
    </row>
    <row r="14" ht="31.5" customHeight="1">
      <c r="A14" s="93">
        <v>10.0</v>
      </c>
      <c r="B14" s="325" t="s">
        <v>169</v>
      </c>
    </row>
    <row r="15">
      <c r="A15" s="93">
        <v>11.0</v>
      </c>
      <c r="B15" s="325" t="s">
        <v>170</v>
      </c>
    </row>
    <row r="16">
      <c r="A16" s="93">
        <v>12.0</v>
      </c>
      <c r="B16" s="325" t="s">
        <v>171</v>
      </c>
    </row>
    <row r="17">
      <c r="A17" s="93">
        <v>13.0</v>
      </c>
      <c r="B17" s="325" t="s">
        <v>172</v>
      </c>
    </row>
    <row r="18">
      <c r="A18" s="93">
        <v>15.0</v>
      </c>
      <c r="B18" s="93" t="s">
        <v>173</v>
      </c>
      <c r="C18" s="93"/>
      <c r="D18" s="93"/>
      <c r="E18" s="93"/>
      <c r="F18" s="93"/>
      <c r="G18" s="93"/>
      <c r="H18" s="93"/>
    </row>
    <row r="19">
      <c r="A19" s="93">
        <v>16.0</v>
      </c>
      <c r="B19" s="326" t="s">
        <v>174</v>
      </c>
    </row>
    <row r="20">
      <c r="A20" s="93">
        <v>17.0</v>
      </c>
      <c r="B20" s="93" t="s">
        <v>175</v>
      </c>
      <c r="C20" s="93"/>
      <c r="D20" s="93"/>
      <c r="E20" s="93"/>
      <c r="F20" s="93"/>
      <c r="G20" s="93"/>
      <c r="H20" s="93"/>
    </row>
    <row r="21" ht="15.75" customHeight="1">
      <c r="A21" s="93">
        <v>18.0</v>
      </c>
      <c r="B21" s="325" t="s">
        <v>176</v>
      </c>
    </row>
    <row r="22" ht="15.75" customHeight="1">
      <c r="A22" s="93"/>
      <c r="B22" s="93"/>
      <c r="C22" s="93"/>
      <c r="D22" s="93"/>
      <c r="E22" s="93"/>
      <c r="F22" s="93"/>
      <c r="G22" s="93"/>
      <c r="H22" s="93"/>
    </row>
    <row r="23" ht="15.75" customHeight="1">
      <c r="A23" s="93" t="s">
        <v>177</v>
      </c>
    </row>
    <row r="24" ht="15.75" customHeight="1">
      <c r="A24" s="93">
        <v>1.0</v>
      </c>
      <c r="B24" s="325" t="s">
        <v>178</v>
      </c>
    </row>
    <row r="25" ht="15.75" customHeight="1">
      <c r="A25" s="93">
        <v>2.0</v>
      </c>
      <c r="B25" s="325" t="s">
        <v>179</v>
      </c>
    </row>
    <row r="26" ht="15.75" customHeight="1">
      <c r="A26" s="93">
        <v>3.0</v>
      </c>
      <c r="B26" s="325" t="s">
        <v>180</v>
      </c>
    </row>
    <row r="27" ht="15.75" customHeight="1">
      <c r="A27" s="93">
        <v>4.0</v>
      </c>
      <c r="B27" s="325" t="s">
        <v>170</v>
      </c>
    </row>
    <row r="28" ht="15.75" customHeight="1">
      <c r="A28" s="93">
        <v>5.0</v>
      </c>
      <c r="B28" s="325" t="s">
        <v>181</v>
      </c>
    </row>
    <row r="29" ht="15.75" customHeight="1">
      <c r="A29" s="93">
        <v>6.0</v>
      </c>
      <c r="B29" s="325" t="s">
        <v>182</v>
      </c>
    </row>
    <row r="30" ht="15.75" customHeight="1">
      <c r="A30" s="93">
        <v>7.0</v>
      </c>
      <c r="B30" s="325" t="s">
        <v>183</v>
      </c>
    </row>
    <row r="31" ht="15.75" customHeight="1">
      <c r="A31" s="93">
        <v>8.0</v>
      </c>
      <c r="B31" s="93" t="s">
        <v>175</v>
      </c>
      <c r="C31" s="325"/>
      <c r="D31" s="325"/>
      <c r="E31" s="325"/>
      <c r="F31" s="325"/>
      <c r="G31" s="325"/>
      <c r="H31" s="325"/>
    </row>
    <row r="32" ht="15.75" customHeight="1">
      <c r="B32" s="325"/>
    </row>
    <row r="33" ht="15.75" customHeight="1">
      <c r="A33" s="325" t="s">
        <v>184</v>
      </c>
    </row>
    <row r="34" ht="15.75" customHeight="1">
      <c r="A34" s="325"/>
      <c r="B34" s="325" t="s">
        <v>185</v>
      </c>
    </row>
    <row r="35" ht="15.75" customHeight="1">
      <c r="A35" s="325"/>
      <c r="B35" s="325"/>
      <c r="C35" s="325"/>
      <c r="D35" s="325"/>
      <c r="E35" s="325"/>
      <c r="F35" s="325"/>
      <c r="G35" s="325"/>
      <c r="H35" s="325"/>
    </row>
    <row r="36" ht="15.75" customHeight="1">
      <c r="A36" s="325"/>
      <c r="B36" s="325"/>
      <c r="C36" s="325"/>
      <c r="D36" s="325"/>
      <c r="E36" s="325"/>
      <c r="F36" s="325"/>
      <c r="G36" s="325"/>
      <c r="H36" s="325"/>
    </row>
    <row r="37" ht="15.75" customHeight="1">
      <c r="A37" s="325"/>
      <c r="B37" s="325"/>
      <c r="C37" s="325"/>
      <c r="D37" s="325"/>
      <c r="E37" s="325"/>
      <c r="F37" s="325"/>
      <c r="G37" s="325"/>
      <c r="H37" s="325"/>
    </row>
    <row r="38" ht="15.75" customHeight="1">
      <c r="A38" s="325" t="s">
        <v>186</v>
      </c>
    </row>
    <row r="39" ht="15.75" customHeight="1">
      <c r="A39" s="93">
        <v>1.0</v>
      </c>
      <c r="B39" s="325" t="s">
        <v>187</v>
      </c>
    </row>
    <row r="40" ht="15.75" customHeight="1">
      <c r="A40" s="93">
        <v>2.0</v>
      </c>
      <c r="B40" s="325" t="s">
        <v>188</v>
      </c>
    </row>
    <row r="41" ht="15.75" customHeight="1">
      <c r="B41" s="325"/>
    </row>
    <row r="42" ht="15.75" customHeight="1">
      <c r="B42" s="325"/>
    </row>
    <row r="43" ht="15.75" customHeight="1">
      <c r="B43" s="325" t="s">
        <v>189</v>
      </c>
    </row>
    <row r="44" ht="15.75" customHeight="1">
      <c r="B44" s="325" t="s">
        <v>190</v>
      </c>
    </row>
    <row r="45" ht="15.75" customHeight="1">
      <c r="B45" s="325" t="s">
        <v>191</v>
      </c>
    </row>
    <row r="46" ht="15.75" customHeight="1">
      <c r="B46" s="325" t="s">
        <v>192</v>
      </c>
    </row>
    <row r="47" ht="15.75" customHeight="1">
      <c r="B47" s="325"/>
    </row>
    <row r="48" ht="15.75" customHeight="1">
      <c r="B48" s="325"/>
    </row>
    <row r="49" ht="15.75" customHeight="1">
      <c r="A49" s="93" t="s">
        <v>193</v>
      </c>
    </row>
    <row r="50" ht="15.75" customHeight="1">
      <c r="B50" s="325" t="s">
        <v>194</v>
      </c>
    </row>
    <row r="51" ht="15.75" customHeight="1">
      <c r="B51" s="325" t="s">
        <v>195</v>
      </c>
    </row>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1">
    <mergeCell ref="A4:H4"/>
    <mergeCell ref="B5:H5"/>
    <mergeCell ref="B6:H6"/>
    <mergeCell ref="B7:H7"/>
    <mergeCell ref="B8:H8"/>
    <mergeCell ref="B9:H9"/>
    <mergeCell ref="B10:H10"/>
    <mergeCell ref="B11:H11"/>
    <mergeCell ref="B12:H12"/>
    <mergeCell ref="B13:H13"/>
    <mergeCell ref="B14:H14"/>
    <mergeCell ref="B15:H15"/>
    <mergeCell ref="B16:H16"/>
    <mergeCell ref="B17:H17"/>
    <mergeCell ref="B19:H19"/>
    <mergeCell ref="B21:H21"/>
    <mergeCell ref="A23:H23"/>
    <mergeCell ref="B24:H24"/>
    <mergeCell ref="B25:H25"/>
    <mergeCell ref="B26:H26"/>
    <mergeCell ref="B27:H27"/>
    <mergeCell ref="B28:H28"/>
    <mergeCell ref="B29:H29"/>
    <mergeCell ref="B30:H30"/>
    <mergeCell ref="B32:H32"/>
    <mergeCell ref="A33:H33"/>
    <mergeCell ref="B34:H34"/>
    <mergeCell ref="A38:H38"/>
    <mergeCell ref="B46:H46"/>
    <mergeCell ref="B47:H47"/>
    <mergeCell ref="B48:H48"/>
    <mergeCell ref="A49:H49"/>
    <mergeCell ref="B50:H50"/>
    <mergeCell ref="B51:H51"/>
    <mergeCell ref="B39:H39"/>
    <mergeCell ref="B40:H40"/>
    <mergeCell ref="B41:H41"/>
    <mergeCell ref="B42:H42"/>
    <mergeCell ref="B43:H43"/>
    <mergeCell ref="B44:H44"/>
    <mergeCell ref="B45:H45"/>
  </mergeCells>
  <printOptions gridLines="1" horizontalCentered="1"/>
  <pageMargins bottom="0.75" footer="0.0" header="0.0" left="0.7" right="0.7" top="0.75"/>
  <pageSetup fitToHeight="0" cellComments="atEnd" orientation="landscape" pageOrder="overThenDown"/>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3" width="12.63"/>
    <col customWidth="1" min="4" max="4" width="14.25"/>
    <col customWidth="1" min="5" max="5" width="12.63"/>
    <col customWidth="1" min="6" max="6" width="15.13"/>
    <col customWidth="1" min="7" max="7" width="14.63"/>
  </cols>
  <sheetData>
    <row r="1">
      <c r="A1" s="327" t="s">
        <v>196</v>
      </c>
      <c r="K1" s="328"/>
      <c r="L1" s="328"/>
      <c r="M1" s="328"/>
      <c r="N1" s="328"/>
      <c r="O1" s="328"/>
      <c r="P1" s="328"/>
      <c r="Q1" s="328"/>
      <c r="R1" s="328"/>
      <c r="S1" s="328"/>
      <c r="T1" s="328"/>
      <c r="U1" s="328"/>
      <c r="V1" s="328"/>
      <c r="W1" s="328"/>
      <c r="X1" s="328"/>
      <c r="Y1" s="328"/>
      <c r="Z1" s="328"/>
      <c r="AA1" s="328"/>
      <c r="AB1" s="328"/>
    </row>
    <row r="2">
      <c r="A2" s="329" t="s">
        <v>197</v>
      </c>
      <c r="B2" s="329"/>
      <c r="C2" s="329"/>
      <c r="D2" s="329"/>
      <c r="E2" s="329"/>
      <c r="F2" s="329"/>
      <c r="G2" s="328"/>
      <c r="H2" s="328"/>
      <c r="I2" s="328"/>
      <c r="J2" s="328"/>
      <c r="K2" s="328"/>
      <c r="L2" s="328"/>
      <c r="M2" s="328"/>
      <c r="N2" s="328"/>
      <c r="O2" s="328"/>
      <c r="P2" s="328"/>
      <c r="Q2" s="328"/>
      <c r="R2" s="328"/>
      <c r="S2" s="328"/>
      <c r="T2" s="328"/>
      <c r="U2" s="328"/>
      <c r="V2" s="328"/>
      <c r="W2" s="328"/>
      <c r="X2" s="328"/>
      <c r="Y2" s="328"/>
      <c r="Z2" s="328"/>
      <c r="AA2" s="328"/>
      <c r="AB2" s="328"/>
    </row>
    <row r="3">
      <c r="A3" s="328"/>
      <c r="B3" s="328"/>
      <c r="C3" s="328"/>
      <c r="D3" s="328"/>
      <c r="E3" s="328"/>
      <c r="F3" s="328" t="s">
        <v>198</v>
      </c>
      <c r="G3" s="328"/>
      <c r="H3" s="328"/>
      <c r="I3" s="328"/>
      <c r="J3" s="328"/>
      <c r="K3" s="328"/>
      <c r="L3" s="328"/>
      <c r="M3" s="328"/>
      <c r="N3" s="328"/>
      <c r="O3" s="328"/>
      <c r="P3" s="328"/>
      <c r="Q3" s="328"/>
      <c r="R3" s="328"/>
      <c r="S3" s="328"/>
      <c r="T3" s="328"/>
      <c r="U3" s="328"/>
      <c r="V3" s="328"/>
      <c r="W3" s="328"/>
      <c r="X3" s="328"/>
      <c r="Y3" s="328"/>
      <c r="Z3" s="328"/>
      <c r="AA3" s="328"/>
      <c r="AB3" s="328"/>
    </row>
    <row r="4">
      <c r="A4" s="330" t="s">
        <v>199</v>
      </c>
      <c r="B4" s="331"/>
      <c r="C4" s="331"/>
      <c r="D4" s="332"/>
      <c r="E4" s="328"/>
      <c r="F4" s="333" t="s">
        <v>200</v>
      </c>
      <c r="K4" s="328"/>
      <c r="L4" s="328"/>
      <c r="M4" s="328"/>
      <c r="N4" s="328"/>
      <c r="O4" s="328"/>
      <c r="P4" s="328"/>
      <c r="Q4" s="328"/>
      <c r="R4" s="328"/>
      <c r="S4" s="328"/>
      <c r="T4" s="328"/>
      <c r="U4" s="328"/>
      <c r="V4" s="328"/>
      <c r="W4" s="328"/>
      <c r="X4" s="328"/>
      <c r="Y4" s="328"/>
      <c r="Z4" s="328"/>
      <c r="AA4" s="328"/>
      <c r="AB4" s="328"/>
    </row>
    <row r="5">
      <c r="A5" s="334"/>
      <c r="B5" s="333" t="s">
        <v>201</v>
      </c>
      <c r="C5" s="333" t="s">
        <v>202</v>
      </c>
      <c r="D5" s="335" t="s">
        <v>203</v>
      </c>
      <c r="E5" s="328"/>
      <c r="F5" s="328"/>
      <c r="G5" s="328" t="s">
        <v>204</v>
      </c>
      <c r="H5" s="328" t="s">
        <v>205</v>
      </c>
      <c r="I5" s="326" t="s">
        <v>206</v>
      </c>
      <c r="J5" s="326" t="s">
        <v>207</v>
      </c>
      <c r="K5" s="328"/>
      <c r="L5" s="328"/>
      <c r="M5" s="328"/>
      <c r="N5" s="328"/>
      <c r="O5" s="328"/>
      <c r="P5" s="328"/>
      <c r="Q5" s="328"/>
      <c r="R5" s="328"/>
      <c r="S5" s="328"/>
      <c r="T5" s="328"/>
      <c r="U5" s="328"/>
      <c r="V5" s="328"/>
      <c r="W5" s="328"/>
      <c r="X5" s="328"/>
      <c r="Y5" s="328"/>
      <c r="Z5" s="328"/>
      <c r="AA5" s="328"/>
      <c r="AB5" s="328"/>
    </row>
    <row r="6">
      <c r="A6" s="336" t="s">
        <v>208</v>
      </c>
      <c r="B6" s="337">
        <v>28.23</v>
      </c>
      <c r="C6" s="337">
        <f>C7/2</f>
        <v>34.075</v>
      </c>
      <c r="D6" s="338">
        <v>18.0</v>
      </c>
      <c r="E6" s="328"/>
      <c r="F6" s="339" t="s">
        <v>209</v>
      </c>
      <c r="G6" s="340">
        <v>410293.0</v>
      </c>
      <c r="H6" s="340">
        <f t="shared" ref="H6:H7" si="1">G6/100</f>
        <v>4102.93</v>
      </c>
      <c r="I6" s="341">
        <f>B17</f>
        <v>4.55</v>
      </c>
      <c r="J6" s="341">
        <f>H6*B17</f>
        <v>18668.3315</v>
      </c>
      <c r="K6" s="328"/>
      <c r="L6" s="328"/>
      <c r="M6" s="328"/>
      <c r="N6" s="328"/>
      <c r="O6" s="328"/>
      <c r="P6" s="328"/>
      <c r="Q6" s="328"/>
      <c r="R6" s="328"/>
      <c r="S6" s="328"/>
      <c r="T6" s="328"/>
      <c r="U6" s="328"/>
      <c r="V6" s="328"/>
      <c r="W6" s="328"/>
      <c r="X6" s="328"/>
      <c r="Y6" s="328"/>
      <c r="Z6" s="328"/>
      <c r="AA6" s="328"/>
      <c r="AB6" s="328"/>
    </row>
    <row r="7">
      <c r="A7" s="336" t="s">
        <v>210</v>
      </c>
      <c r="B7" s="337">
        <v>64.9</v>
      </c>
      <c r="C7" s="337">
        <v>68.15</v>
      </c>
      <c r="D7" s="338">
        <v>113.0</v>
      </c>
      <c r="E7" s="328"/>
      <c r="F7" s="339" t="s">
        <v>211</v>
      </c>
      <c r="G7" s="340">
        <v>166710.0</v>
      </c>
      <c r="H7" s="340">
        <f t="shared" si="1"/>
        <v>1667.1</v>
      </c>
      <c r="I7" s="341">
        <f>C17</f>
        <v>4.73</v>
      </c>
      <c r="J7" s="341">
        <f>H7*C17</f>
        <v>7885.383</v>
      </c>
      <c r="K7" s="328"/>
      <c r="L7" s="328"/>
      <c r="M7" s="328"/>
      <c r="N7" s="328"/>
      <c r="O7" s="328"/>
      <c r="P7" s="328"/>
      <c r="Q7" s="328"/>
      <c r="R7" s="328"/>
      <c r="S7" s="328"/>
      <c r="T7" s="328"/>
      <c r="U7" s="328"/>
      <c r="V7" s="328"/>
      <c r="W7" s="328"/>
      <c r="X7" s="328"/>
      <c r="Y7" s="328"/>
      <c r="Z7" s="328"/>
      <c r="AA7" s="328"/>
      <c r="AB7" s="328"/>
    </row>
    <row r="8">
      <c r="A8" s="336" t="s">
        <v>212</v>
      </c>
      <c r="B8" s="337">
        <v>194.37</v>
      </c>
      <c r="C8" s="337">
        <v>204.09</v>
      </c>
      <c r="D8" s="338">
        <v>2.0</v>
      </c>
      <c r="E8" s="328"/>
      <c r="F8" s="328"/>
      <c r="G8" s="328"/>
      <c r="H8" s="328"/>
      <c r="I8" s="342"/>
      <c r="J8" s="343">
        <f>J7+J6</f>
        <v>26553.7145</v>
      </c>
      <c r="K8" s="328" t="s">
        <v>213</v>
      </c>
      <c r="L8" s="328"/>
      <c r="M8" s="328"/>
      <c r="N8" s="328"/>
      <c r="O8" s="328"/>
      <c r="P8" s="328"/>
      <c r="Q8" s="328"/>
      <c r="R8" s="328"/>
      <c r="S8" s="328"/>
      <c r="T8" s="328"/>
      <c r="U8" s="328"/>
      <c r="V8" s="328"/>
      <c r="W8" s="328"/>
      <c r="X8" s="328"/>
      <c r="Y8" s="328"/>
      <c r="Z8" s="328"/>
      <c r="AA8" s="328"/>
      <c r="AB8" s="328"/>
    </row>
    <row r="9">
      <c r="A9" s="336" t="s">
        <v>214</v>
      </c>
      <c r="B9" s="337">
        <v>402.17</v>
      </c>
      <c r="C9" s="337">
        <v>422.28</v>
      </c>
      <c r="D9" s="338">
        <v>1.0</v>
      </c>
      <c r="E9" s="328"/>
      <c r="F9" s="328"/>
      <c r="G9" s="328"/>
      <c r="H9" s="328"/>
      <c r="I9" s="328"/>
      <c r="J9" s="328"/>
      <c r="K9" s="328"/>
      <c r="L9" s="328"/>
      <c r="M9" s="328"/>
      <c r="N9" s="328"/>
      <c r="O9" s="328"/>
      <c r="P9" s="328"/>
      <c r="Q9" s="328"/>
      <c r="R9" s="328"/>
      <c r="S9" s="328"/>
      <c r="T9" s="328"/>
      <c r="U9" s="328"/>
      <c r="V9" s="328"/>
      <c r="W9" s="328"/>
      <c r="X9" s="328"/>
      <c r="Y9" s="328"/>
      <c r="Z9" s="328"/>
      <c r="AA9" s="328"/>
      <c r="AB9" s="328"/>
    </row>
    <row r="10">
      <c r="A10" s="336" t="s">
        <v>215</v>
      </c>
      <c r="B10" s="337">
        <v>661.77</v>
      </c>
      <c r="C10" s="337">
        <v>694.86</v>
      </c>
      <c r="D10" s="338">
        <v>1.0</v>
      </c>
      <c r="E10" s="328"/>
      <c r="M10" s="328"/>
      <c r="N10" s="328"/>
      <c r="O10" s="328"/>
      <c r="P10" s="328"/>
      <c r="Q10" s="328"/>
      <c r="R10" s="328"/>
      <c r="S10" s="328"/>
      <c r="T10" s="328"/>
      <c r="U10" s="328"/>
      <c r="V10" s="328"/>
      <c r="W10" s="328"/>
      <c r="X10" s="328"/>
      <c r="Y10" s="328"/>
      <c r="Z10" s="328"/>
      <c r="AA10" s="328"/>
      <c r="AB10" s="328"/>
    </row>
    <row r="11">
      <c r="A11" s="334"/>
      <c r="B11" s="328"/>
      <c r="C11" s="328" t="s">
        <v>216</v>
      </c>
      <c r="D11" s="344">
        <f>SUM(D6:D10)</f>
        <v>135</v>
      </c>
      <c r="E11" s="328"/>
      <c r="F11" s="328" t="s">
        <v>201</v>
      </c>
      <c r="G11" s="328"/>
      <c r="H11" s="328"/>
      <c r="I11" s="328"/>
      <c r="J11" s="328"/>
      <c r="K11" s="328"/>
      <c r="L11" s="328"/>
      <c r="M11" s="328"/>
      <c r="N11" s="328"/>
      <c r="O11" s="328"/>
      <c r="P11" s="328"/>
      <c r="Q11" s="328"/>
      <c r="R11" s="328"/>
      <c r="S11" s="328"/>
      <c r="T11" s="328"/>
      <c r="U11" s="328"/>
      <c r="V11" s="328"/>
      <c r="W11" s="328"/>
      <c r="X11" s="328"/>
      <c r="Y11" s="328"/>
      <c r="Z11" s="328"/>
      <c r="AA11" s="328"/>
      <c r="AB11" s="328"/>
    </row>
    <row r="12">
      <c r="A12" s="334"/>
      <c r="B12" s="328"/>
      <c r="C12" s="328"/>
      <c r="D12" s="344"/>
      <c r="E12" s="328"/>
      <c r="F12" s="328" t="s">
        <v>217</v>
      </c>
      <c r="K12" s="328"/>
      <c r="L12" s="328"/>
      <c r="M12" s="328"/>
      <c r="N12" s="328"/>
      <c r="O12" s="328"/>
      <c r="P12" s="328"/>
      <c r="Q12" s="328"/>
      <c r="R12" s="328"/>
      <c r="S12" s="328"/>
      <c r="T12" s="328"/>
      <c r="U12" s="328"/>
      <c r="V12" s="328"/>
      <c r="W12" s="328"/>
      <c r="X12" s="328"/>
      <c r="Y12" s="328"/>
      <c r="Z12" s="328"/>
      <c r="AA12" s="328"/>
      <c r="AB12" s="328"/>
    </row>
    <row r="13">
      <c r="A13" s="334"/>
      <c r="B13" s="333" t="s">
        <v>218</v>
      </c>
      <c r="D13" s="344"/>
      <c r="E13" s="328"/>
      <c r="F13" s="328" t="s">
        <v>219</v>
      </c>
      <c r="G13" s="328"/>
      <c r="H13" s="328" t="s">
        <v>220</v>
      </c>
      <c r="I13" s="345">
        <v>9.0</v>
      </c>
      <c r="J13" s="328"/>
      <c r="K13" s="328"/>
      <c r="L13" s="328"/>
      <c r="M13" s="328"/>
      <c r="N13" s="328"/>
      <c r="O13" s="328"/>
      <c r="P13" s="328"/>
      <c r="Q13" s="328"/>
      <c r="R13" s="328"/>
      <c r="S13" s="328"/>
      <c r="T13" s="328"/>
      <c r="U13" s="328"/>
      <c r="V13" s="328"/>
      <c r="W13" s="328"/>
      <c r="X13" s="328"/>
      <c r="Y13" s="328"/>
      <c r="Z13" s="328"/>
      <c r="AA13" s="328"/>
      <c r="AB13" s="328"/>
    </row>
    <row r="14">
      <c r="A14" s="334"/>
      <c r="B14" s="333"/>
      <c r="C14" s="333"/>
      <c r="D14" s="344"/>
      <c r="E14" s="328"/>
      <c r="F14" s="339" t="str">
        <f>A6</f>
        <v>Water 3/4 INAC</v>
      </c>
      <c r="G14" s="341">
        <f t="shared" ref="G14:G18" si="2">D6*B6</f>
        <v>508.14</v>
      </c>
      <c r="H14" s="341">
        <f t="shared" ref="H14:H18" si="3">G14*$I$13</f>
        <v>4573.26</v>
      </c>
      <c r="I14" s="328"/>
      <c r="J14" s="328"/>
      <c r="K14" s="328"/>
      <c r="L14" s="328"/>
      <c r="M14" s="328"/>
      <c r="N14" s="328"/>
      <c r="O14" s="328"/>
      <c r="P14" s="328"/>
      <c r="Q14" s="328"/>
      <c r="R14" s="328"/>
      <c r="S14" s="328"/>
      <c r="T14" s="328"/>
      <c r="U14" s="328"/>
      <c r="V14" s="328"/>
      <c r="W14" s="328"/>
      <c r="X14" s="328"/>
      <c r="Y14" s="328"/>
      <c r="Z14" s="328"/>
      <c r="AA14" s="328"/>
      <c r="AB14" s="328"/>
    </row>
    <row r="15">
      <c r="A15" s="334"/>
      <c r="B15" s="346" t="s">
        <v>221</v>
      </c>
      <c r="C15" s="347" t="s">
        <v>221</v>
      </c>
      <c r="D15" s="344"/>
      <c r="E15" s="328"/>
      <c r="F15" s="339" t="s">
        <v>210</v>
      </c>
      <c r="G15" s="341">
        <f t="shared" si="2"/>
        <v>7333.7</v>
      </c>
      <c r="H15" s="341">
        <f t="shared" si="3"/>
        <v>66003.3</v>
      </c>
      <c r="I15" s="328"/>
      <c r="J15" s="328"/>
      <c r="K15" s="328"/>
      <c r="L15" s="328"/>
      <c r="M15" s="328"/>
      <c r="N15" s="328"/>
      <c r="O15" s="328"/>
      <c r="P15" s="328"/>
      <c r="Q15" s="328"/>
      <c r="R15" s="328"/>
      <c r="S15" s="328"/>
      <c r="T15" s="328"/>
      <c r="U15" s="328"/>
      <c r="V15" s="328"/>
      <c r="W15" s="328"/>
      <c r="X15" s="328"/>
      <c r="Y15" s="328"/>
      <c r="Z15" s="328"/>
      <c r="AA15" s="328"/>
      <c r="AB15" s="328"/>
    </row>
    <row r="16">
      <c r="A16" s="334"/>
      <c r="B16" s="348" t="s">
        <v>201</v>
      </c>
      <c r="C16" s="348" t="s">
        <v>202</v>
      </c>
      <c r="D16" s="344"/>
      <c r="E16" s="328"/>
      <c r="F16" s="339" t="s">
        <v>212</v>
      </c>
      <c r="G16" s="341">
        <f t="shared" si="2"/>
        <v>388.74</v>
      </c>
      <c r="H16" s="341">
        <f t="shared" si="3"/>
        <v>3498.66</v>
      </c>
      <c r="I16" s="328"/>
      <c r="J16" s="328"/>
      <c r="K16" s="328"/>
      <c r="L16" s="328"/>
      <c r="M16" s="328"/>
      <c r="N16" s="328"/>
      <c r="O16" s="328"/>
      <c r="P16" s="328"/>
      <c r="Q16" s="328"/>
      <c r="R16" s="328"/>
      <c r="S16" s="328"/>
      <c r="T16" s="328"/>
      <c r="U16" s="328"/>
      <c r="V16" s="328"/>
      <c r="W16" s="328"/>
      <c r="X16" s="328"/>
      <c r="Y16" s="328"/>
      <c r="Z16" s="328"/>
      <c r="AA16" s="328"/>
      <c r="AB16" s="328"/>
    </row>
    <row r="17">
      <c r="A17" s="334"/>
      <c r="B17" s="349">
        <v>4.55</v>
      </c>
      <c r="C17" s="349">
        <v>4.73</v>
      </c>
      <c r="D17" s="344"/>
      <c r="E17" s="328"/>
      <c r="F17" s="339" t="s">
        <v>214</v>
      </c>
      <c r="G17" s="341">
        <f t="shared" si="2"/>
        <v>402.17</v>
      </c>
      <c r="H17" s="341">
        <f t="shared" si="3"/>
        <v>3619.53</v>
      </c>
      <c r="I17" s="328"/>
      <c r="J17" s="328"/>
      <c r="K17" s="328"/>
      <c r="L17" s="328"/>
      <c r="M17" s="328"/>
      <c r="N17" s="328"/>
      <c r="O17" s="328"/>
      <c r="P17" s="328"/>
      <c r="Q17" s="328"/>
      <c r="R17" s="328"/>
      <c r="S17" s="328"/>
      <c r="T17" s="328"/>
      <c r="U17" s="328"/>
      <c r="V17" s="328"/>
      <c r="W17" s="328"/>
      <c r="X17" s="328"/>
      <c r="Y17" s="328"/>
      <c r="Z17" s="328"/>
      <c r="AA17" s="328"/>
      <c r="AB17" s="328"/>
    </row>
    <row r="18">
      <c r="A18" s="350"/>
      <c r="B18" s="351"/>
      <c r="C18" s="351"/>
      <c r="D18" s="352"/>
      <c r="E18" s="328"/>
      <c r="F18" s="339" t="s">
        <v>215</v>
      </c>
      <c r="G18" s="341">
        <f t="shared" si="2"/>
        <v>661.77</v>
      </c>
      <c r="H18" s="341">
        <f t="shared" si="3"/>
        <v>5955.93</v>
      </c>
      <c r="I18" s="328"/>
      <c r="J18" s="328"/>
      <c r="K18" s="328"/>
      <c r="L18" s="328"/>
      <c r="M18" s="328"/>
      <c r="N18" s="328"/>
      <c r="O18" s="328"/>
      <c r="P18" s="328"/>
      <c r="Q18" s="328"/>
      <c r="R18" s="328"/>
      <c r="S18" s="328"/>
      <c r="T18" s="328"/>
      <c r="U18" s="328"/>
      <c r="V18" s="328"/>
      <c r="W18" s="328"/>
      <c r="X18" s="328"/>
      <c r="Y18" s="328"/>
      <c r="Z18" s="328"/>
      <c r="AA18" s="328"/>
      <c r="AB18" s="328"/>
    </row>
    <row r="19">
      <c r="A19" s="328"/>
      <c r="B19" s="328"/>
      <c r="C19" s="328"/>
      <c r="D19" s="328"/>
      <c r="E19" s="328"/>
      <c r="F19" s="328"/>
      <c r="G19" s="328"/>
      <c r="H19" s="343">
        <f>SUM(H14:H18)</f>
        <v>83650.68</v>
      </c>
      <c r="I19" s="328" t="s">
        <v>222</v>
      </c>
      <c r="J19" s="328"/>
      <c r="K19" s="328"/>
      <c r="L19" s="328"/>
      <c r="M19" s="328"/>
      <c r="N19" s="328"/>
      <c r="O19" s="328"/>
      <c r="P19" s="328"/>
      <c r="Q19" s="328"/>
      <c r="R19" s="328"/>
      <c r="S19" s="328"/>
      <c r="T19" s="328"/>
      <c r="U19" s="328"/>
      <c r="V19" s="328"/>
      <c r="W19" s="328"/>
      <c r="X19" s="328"/>
      <c r="Y19" s="328"/>
      <c r="Z19" s="328"/>
      <c r="AA19" s="328"/>
      <c r="AB19" s="328"/>
    </row>
    <row r="20">
      <c r="A20" s="328"/>
      <c r="B20" s="328"/>
      <c r="C20" s="328"/>
      <c r="D20" s="328"/>
      <c r="E20" s="328"/>
      <c r="F20" s="328" t="s">
        <v>202</v>
      </c>
      <c r="G20" s="328"/>
      <c r="H20" s="328"/>
      <c r="I20" s="328"/>
      <c r="J20" s="328"/>
      <c r="K20" s="328"/>
      <c r="L20" s="328"/>
      <c r="M20" s="328"/>
      <c r="N20" s="328"/>
      <c r="O20" s="328"/>
      <c r="P20" s="328"/>
      <c r="Q20" s="328"/>
      <c r="R20" s="328"/>
      <c r="S20" s="328"/>
      <c r="T20" s="328"/>
      <c r="U20" s="328"/>
      <c r="V20" s="328"/>
      <c r="W20" s="328"/>
      <c r="X20" s="328"/>
      <c r="Y20" s="328"/>
      <c r="Z20" s="328"/>
      <c r="AA20" s="328"/>
      <c r="AB20" s="328"/>
    </row>
    <row r="21" ht="15.75" customHeight="1">
      <c r="A21" s="333" t="s">
        <v>223</v>
      </c>
      <c r="E21" s="328"/>
      <c r="F21" s="328" t="s">
        <v>224</v>
      </c>
      <c r="G21" s="328"/>
      <c r="H21" s="328" t="s">
        <v>220</v>
      </c>
      <c r="I21" s="345">
        <v>3.0</v>
      </c>
      <c r="J21" s="328"/>
      <c r="K21" s="328"/>
      <c r="L21" s="328"/>
      <c r="M21" s="328"/>
      <c r="N21" s="328"/>
      <c r="O21" s="328"/>
      <c r="P21" s="328"/>
      <c r="Q21" s="328"/>
      <c r="R21" s="328"/>
      <c r="S21" s="328"/>
      <c r="T21" s="328"/>
      <c r="U21" s="328"/>
      <c r="V21" s="328"/>
      <c r="W21" s="328"/>
      <c r="X21" s="328"/>
      <c r="Y21" s="328"/>
      <c r="Z21" s="328"/>
      <c r="AA21" s="328"/>
      <c r="AB21" s="328"/>
    </row>
    <row r="22" ht="15.75" customHeight="1">
      <c r="A22" s="343"/>
      <c r="B22" s="328"/>
      <c r="C22" s="328"/>
      <c r="D22" s="328"/>
      <c r="E22" s="328"/>
      <c r="F22" s="339" t="s">
        <v>225</v>
      </c>
      <c r="G22" s="341">
        <f t="shared" ref="G22:G26" si="5">D6*C6</f>
        <v>613.35</v>
      </c>
      <c r="H22" s="341">
        <f t="shared" ref="H22:H26" si="6">G22*$I$21</f>
        <v>1840.05</v>
      </c>
      <c r="I22" s="328"/>
      <c r="J22" s="328"/>
      <c r="K22" s="328"/>
      <c r="L22" s="328"/>
      <c r="M22" s="328"/>
      <c r="N22" s="328"/>
      <c r="O22" s="328"/>
      <c r="P22" s="328"/>
      <c r="Q22" s="328"/>
      <c r="R22" s="328"/>
      <c r="S22" s="328"/>
      <c r="T22" s="328"/>
      <c r="U22" s="328"/>
      <c r="V22" s="328"/>
      <c r="W22" s="328"/>
      <c r="X22" s="328"/>
      <c r="Y22" s="328"/>
      <c r="Z22" s="328"/>
      <c r="AA22" s="328"/>
      <c r="AB22" s="328"/>
    </row>
    <row r="23" ht="15.75" customHeight="1">
      <c r="A23" s="353">
        <f t="shared" ref="A23:B23" si="4">H28</f>
        <v>113169.54</v>
      </c>
      <c r="B23" s="354" t="str">
        <f t="shared" si="4"/>
        <v>Total Combined Based Rate Revenue 24-25</v>
      </c>
      <c r="C23" s="354"/>
      <c r="D23" s="355"/>
      <c r="E23" s="328"/>
      <c r="F23" s="339" t="s">
        <v>210</v>
      </c>
      <c r="G23" s="341">
        <f t="shared" si="5"/>
        <v>7700.95</v>
      </c>
      <c r="H23" s="341">
        <f t="shared" si="6"/>
        <v>23102.85</v>
      </c>
      <c r="I23" s="328"/>
      <c r="J23" s="328"/>
      <c r="K23" s="328"/>
      <c r="L23" s="328"/>
      <c r="M23" s="328"/>
      <c r="N23" s="328"/>
      <c r="O23" s="328"/>
      <c r="P23" s="328"/>
      <c r="Q23" s="328"/>
      <c r="R23" s="328"/>
      <c r="S23" s="328"/>
      <c r="T23" s="328"/>
      <c r="U23" s="328"/>
      <c r="V23" s="328"/>
      <c r="W23" s="328"/>
      <c r="X23" s="328"/>
      <c r="Y23" s="328"/>
      <c r="Z23" s="328"/>
      <c r="AA23" s="328"/>
      <c r="AB23" s="328"/>
    </row>
    <row r="24" ht="15.75" customHeight="1">
      <c r="A24" s="356">
        <f t="shared" ref="A24:B24" si="7">J8</f>
        <v>26553.7145</v>
      </c>
      <c r="B24" s="357" t="str">
        <f t="shared" si="7"/>
        <v>Total $ Usage Revenue</v>
      </c>
      <c r="C24" s="358"/>
      <c r="D24" s="359"/>
      <c r="E24" s="328"/>
      <c r="F24" s="339" t="s">
        <v>212</v>
      </c>
      <c r="G24" s="341">
        <f t="shared" si="5"/>
        <v>408.18</v>
      </c>
      <c r="H24" s="341">
        <f t="shared" si="6"/>
        <v>1224.54</v>
      </c>
      <c r="I24" s="328"/>
      <c r="J24" s="328"/>
      <c r="K24" s="328"/>
      <c r="L24" s="328"/>
      <c r="M24" s="328"/>
      <c r="N24" s="328"/>
      <c r="O24" s="328"/>
      <c r="P24" s="328"/>
      <c r="Q24" s="328"/>
      <c r="R24" s="328"/>
      <c r="S24" s="328"/>
      <c r="T24" s="328"/>
      <c r="U24" s="328"/>
      <c r="V24" s="328"/>
      <c r="W24" s="328"/>
      <c r="X24" s="328"/>
      <c r="Y24" s="328"/>
      <c r="Z24" s="328"/>
      <c r="AA24" s="328"/>
      <c r="AB24" s="328"/>
    </row>
    <row r="25" ht="15.75" customHeight="1">
      <c r="A25" s="360">
        <f>A24+A23</f>
        <v>139723.2545</v>
      </c>
      <c r="B25" s="361" t="s">
        <v>226</v>
      </c>
      <c r="C25" s="361"/>
      <c r="D25" s="362"/>
      <c r="E25" s="328"/>
      <c r="F25" s="339" t="s">
        <v>214</v>
      </c>
      <c r="G25" s="341">
        <f t="shared" si="5"/>
        <v>422.28</v>
      </c>
      <c r="H25" s="341">
        <f t="shared" si="6"/>
        <v>1266.84</v>
      </c>
      <c r="I25" s="328"/>
      <c r="J25" s="328"/>
      <c r="K25" s="328"/>
      <c r="L25" s="328"/>
      <c r="M25" s="328"/>
      <c r="N25" s="328"/>
      <c r="O25" s="328"/>
      <c r="P25" s="328"/>
      <c r="Q25" s="328"/>
      <c r="R25" s="328"/>
      <c r="S25" s="328"/>
      <c r="T25" s="328"/>
      <c r="U25" s="328"/>
      <c r="V25" s="328"/>
      <c r="W25" s="328"/>
      <c r="X25" s="328"/>
      <c r="Y25" s="328"/>
      <c r="Z25" s="328"/>
      <c r="AA25" s="328"/>
      <c r="AB25" s="328"/>
    </row>
    <row r="26" ht="15.75" customHeight="1">
      <c r="A26" s="328"/>
      <c r="B26" s="328"/>
      <c r="C26" s="328"/>
      <c r="D26" s="328"/>
      <c r="E26" s="328"/>
      <c r="F26" s="339" t="s">
        <v>215</v>
      </c>
      <c r="G26" s="341">
        <f t="shared" si="5"/>
        <v>694.86</v>
      </c>
      <c r="H26" s="341">
        <f t="shared" si="6"/>
        <v>2084.58</v>
      </c>
      <c r="I26" s="328"/>
      <c r="J26" s="328"/>
      <c r="K26" s="328"/>
      <c r="L26" s="328"/>
      <c r="M26" s="328"/>
      <c r="N26" s="328"/>
      <c r="O26" s="328"/>
      <c r="P26" s="328"/>
      <c r="Q26" s="328"/>
      <c r="R26" s="328"/>
      <c r="S26" s="328"/>
      <c r="T26" s="328"/>
      <c r="U26" s="328"/>
      <c r="V26" s="328"/>
      <c r="W26" s="328"/>
      <c r="X26" s="328"/>
      <c r="Y26" s="328"/>
      <c r="Z26" s="328"/>
      <c r="AA26" s="328"/>
      <c r="AB26" s="328"/>
    </row>
    <row r="27" ht="15.75" customHeight="1">
      <c r="A27" s="328"/>
      <c r="B27" s="328"/>
      <c r="C27" s="328"/>
      <c r="D27" s="328"/>
      <c r="E27" s="328"/>
      <c r="F27" s="328"/>
      <c r="G27" s="328"/>
      <c r="H27" s="343">
        <f>SUM(H22:H26)</f>
        <v>29518.86</v>
      </c>
      <c r="I27" s="328" t="s">
        <v>227</v>
      </c>
      <c r="J27" s="328"/>
      <c r="K27" s="328"/>
      <c r="L27" s="328"/>
      <c r="M27" s="328"/>
      <c r="N27" s="328"/>
      <c r="O27" s="328"/>
      <c r="P27" s="328"/>
      <c r="Q27" s="328"/>
      <c r="R27" s="328"/>
      <c r="S27" s="328"/>
      <c r="T27" s="328"/>
      <c r="U27" s="328"/>
      <c r="V27" s="328"/>
      <c r="W27" s="328"/>
      <c r="X27" s="328"/>
      <c r="Y27" s="328"/>
      <c r="Z27" s="328"/>
      <c r="AA27" s="328"/>
      <c r="AB27" s="328"/>
    </row>
    <row r="28" ht="15.75" customHeight="1">
      <c r="A28" s="328"/>
      <c r="B28" s="328"/>
      <c r="C28" s="328"/>
      <c r="D28" s="328"/>
      <c r="E28" s="328"/>
      <c r="F28" s="328"/>
      <c r="G28" s="328"/>
      <c r="H28" s="343">
        <f>H27+H19</f>
        <v>113169.54</v>
      </c>
      <c r="I28" s="328" t="s">
        <v>228</v>
      </c>
      <c r="J28" s="328"/>
      <c r="K28" s="328"/>
      <c r="L28" s="328"/>
      <c r="M28" s="328"/>
      <c r="N28" s="328"/>
      <c r="O28" s="328"/>
      <c r="P28" s="328"/>
      <c r="Q28" s="328"/>
      <c r="R28" s="328"/>
      <c r="S28" s="328"/>
      <c r="T28" s="328"/>
      <c r="U28" s="328"/>
      <c r="V28" s="328"/>
      <c r="W28" s="328"/>
      <c r="X28" s="328"/>
      <c r="Y28" s="328"/>
      <c r="Z28" s="328"/>
      <c r="AA28" s="328"/>
      <c r="AB28" s="328"/>
    </row>
    <row r="29" ht="15.75" customHeight="1">
      <c r="A29" s="328"/>
      <c r="B29" s="328"/>
      <c r="C29" s="328"/>
      <c r="D29" s="328"/>
      <c r="E29" s="328"/>
      <c r="F29" s="328"/>
      <c r="G29" s="328"/>
      <c r="H29" s="328"/>
      <c r="I29" s="328"/>
      <c r="J29" s="328"/>
      <c r="K29" s="328"/>
      <c r="L29" s="328"/>
      <c r="M29" s="328"/>
      <c r="N29" s="328"/>
      <c r="O29" s="328"/>
      <c r="P29" s="328"/>
      <c r="Q29" s="328"/>
      <c r="R29" s="328"/>
      <c r="S29" s="328"/>
      <c r="T29" s="328"/>
      <c r="U29" s="328"/>
      <c r="V29" s="328"/>
      <c r="W29" s="328"/>
      <c r="X29" s="328"/>
      <c r="Y29" s="328"/>
      <c r="Z29" s="328"/>
      <c r="AA29" s="328"/>
      <c r="AB29" s="328"/>
    </row>
    <row r="30" ht="15.75" customHeight="1">
      <c r="A30" s="328"/>
      <c r="B30" s="328"/>
      <c r="C30" s="328"/>
      <c r="D30" s="328"/>
      <c r="E30" s="328"/>
      <c r="F30" s="328"/>
      <c r="G30" s="328"/>
      <c r="H30" s="328"/>
      <c r="I30" s="328"/>
      <c r="J30" s="328"/>
      <c r="K30" s="328"/>
      <c r="L30" s="328"/>
      <c r="M30" s="328"/>
      <c r="N30" s="328"/>
      <c r="O30" s="328"/>
      <c r="P30" s="328"/>
      <c r="Q30" s="328"/>
      <c r="R30" s="328"/>
      <c r="S30" s="328"/>
      <c r="T30" s="328"/>
      <c r="U30" s="328"/>
      <c r="V30" s="328"/>
      <c r="W30" s="328"/>
      <c r="X30" s="328"/>
      <c r="Y30" s="328"/>
      <c r="Z30" s="328"/>
      <c r="AA30" s="328"/>
      <c r="AB30" s="328"/>
    </row>
    <row r="31" ht="15.75" customHeight="1">
      <c r="A31" s="328"/>
      <c r="B31" s="328"/>
      <c r="C31" s="328"/>
      <c r="D31" s="328"/>
      <c r="E31" s="328"/>
      <c r="F31" s="328"/>
      <c r="G31" s="328"/>
      <c r="H31" s="328"/>
      <c r="I31" s="328"/>
      <c r="J31" s="328"/>
      <c r="K31" s="328"/>
      <c r="L31" s="328"/>
      <c r="M31" s="328"/>
      <c r="N31" s="328"/>
      <c r="O31" s="328"/>
      <c r="P31" s="328"/>
      <c r="Q31" s="328"/>
      <c r="R31" s="328"/>
      <c r="S31" s="328"/>
      <c r="T31" s="328"/>
      <c r="U31" s="328"/>
      <c r="V31" s="328"/>
      <c r="W31" s="328"/>
      <c r="X31" s="328"/>
      <c r="Y31" s="328"/>
      <c r="Z31" s="328"/>
      <c r="AA31" s="328"/>
      <c r="AB31" s="328"/>
    </row>
    <row r="32" ht="15.75" customHeight="1">
      <c r="A32" s="328"/>
      <c r="B32" s="328"/>
      <c r="C32" s="328"/>
      <c r="D32" s="328"/>
      <c r="E32" s="328"/>
      <c r="F32" s="328"/>
      <c r="G32" s="328"/>
      <c r="H32" s="328"/>
      <c r="I32" s="328"/>
      <c r="J32" s="328"/>
      <c r="K32" s="328"/>
      <c r="L32" s="328"/>
      <c r="M32" s="328"/>
      <c r="N32" s="328"/>
      <c r="O32" s="328"/>
      <c r="P32" s="328"/>
      <c r="Q32" s="328"/>
      <c r="R32" s="328"/>
      <c r="S32" s="328"/>
      <c r="T32" s="328"/>
      <c r="U32" s="328"/>
      <c r="V32" s="328"/>
      <c r="W32" s="328"/>
      <c r="X32" s="328"/>
      <c r="Y32" s="328"/>
      <c r="Z32" s="328"/>
      <c r="AA32" s="328"/>
      <c r="AB32" s="328"/>
    </row>
    <row r="33" ht="15.75" customHeight="1">
      <c r="A33" s="328"/>
      <c r="B33" s="328"/>
      <c r="C33" s="328"/>
      <c r="D33" s="328"/>
      <c r="E33" s="328"/>
      <c r="F33" s="328"/>
      <c r="G33" s="328"/>
      <c r="H33" s="328"/>
      <c r="I33" s="328"/>
      <c r="J33" s="328"/>
      <c r="K33" s="328"/>
      <c r="L33" s="328"/>
      <c r="M33" s="328"/>
      <c r="N33" s="328"/>
      <c r="O33" s="328"/>
      <c r="P33" s="328"/>
      <c r="Q33" s="328"/>
      <c r="R33" s="328"/>
      <c r="S33" s="328"/>
      <c r="T33" s="328"/>
      <c r="U33" s="328"/>
      <c r="V33" s="328"/>
      <c r="W33" s="328"/>
      <c r="X33" s="328"/>
      <c r="Y33" s="328"/>
      <c r="Z33" s="328"/>
      <c r="AA33" s="328"/>
      <c r="AB33" s="328"/>
    </row>
    <row r="34" ht="15.75" customHeight="1">
      <c r="A34" s="328"/>
      <c r="B34" s="328"/>
      <c r="C34" s="328"/>
      <c r="D34" s="328"/>
      <c r="E34" s="328"/>
      <c r="F34" s="328"/>
      <c r="G34" s="328"/>
      <c r="H34" s="328"/>
      <c r="I34" s="328"/>
      <c r="J34" s="328"/>
      <c r="K34" s="328"/>
      <c r="L34" s="328"/>
      <c r="M34" s="328"/>
      <c r="N34" s="328"/>
      <c r="O34" s="328"/>
      <c r="P34" s="328"/>
      <c r="Q34" s="328"/>
      <c r="R34" s="328"/>
      <c r="S34" s="328"/>
      <c r="T34" s="328"/>
      <c r="U34" s="328"/>
      <c r="V34" s="328"/>
      <c r="W34" s="328"/>
      <c r="X34" s="328"/>
      <c r="Y34" s="328"/>
      <c r="Z34" s="328"/>
      <c r="AA34" s="328"/>
      <c r="AB34" s="328"/>
    </row>
    <row r="35" ht="15.75" customHeight="1">
      <c r="A35" s="328"/>
      <c r="B35" s="328"/>
      <c r="C35" s="328"/>
      <c r="D35" s="328"/>
      <c r="E35" s="328"/>
      <c r="F35" s="328"/>
      <c r="G35" s="328"/>
      <c r="H35" s="328"/>
      <c r="I35" s="328"/>
      <c r="J35" s="328"/>
      <c r="K35" s="328"/>
      <c r="L35" s="328"/>
      <c r="M35" s="328"/>
      <c r="N35" s="328"/>
      <c r="O35" s="328"/>
      <c r="P35" s="328"/>
      <c r="Q35" s="328"/>
      <c r="R35" s="328"/>
      <c r="S35" s="328"/>
      <c r="T35" s="328"/>
      <c r="U35" s="328"/>
      <c r="V35" s="328"/>
      <c r="W35" s="328"/>
      <c r="X35" s="328"/>
      <c r="Y35" s="328"/>
      <c r="Z35" s="328"/>
      <c r="AA35" s="328"/>
      <c r="AB35" s="328"/>
    </row>
    <row r="36" ht="15.75" customHeight="1">
      <c r="A36" s="328"/>
      <c r="B36" s="328"/>
      <c r="C36" s="328"/>
      <c r="D36" s="328"/>
      <c r="E36" s="328"/>
      <c r="F36" s="328"/>
      <c r="G36" s="328"/>
      <c r="H36" s="328"/>
      <c r="I36" s="328"/>
      <c r="J36" s="328"/>
      <c r="K36" s="328"/>
      <c r="L36" s="328"/>
      <c r="M36" s="328"/>
      <c r="N36" s="328"/>
      <c r="O36" s="328"/>
      <c r="P36" s="328"/>
      <c r="Q36" s="328"/>
      <c r="R36" s="328"/>
      <c r="S36" s="328"/>
      <c r="T36" s="328"/>
      <c r="U36" s="328"/>
      <c r="V36" s="328"/>
      <c r="W36" s="328"/>
      <c r="X36" s="328"/>
      <c r="Y36" s="328"/>
      <c r="Z36" s="328"/>
      <c r="AA36" s="328"/>
      <c r="AB36" s="328"/>
    </row>
    <row r="37" ht="15.75" customHeight="1">
      <c r="A37" s="328"/>
      <c r="B37" s="328"/>
      <c r="C37" s="328"/>
      <c r="D37" s="328"/>
      <c r="E37" s="328"/>
      <c r="F37" s="328"/>
      <c r="G37" s="328"/>
      <c r="H37" s="328"/>
      <c r="I37" s="328"/>
      <c r="J37" s="328"/>
      <c r="K37" s="328"/>
      <c r="L37" s="328"/>
      <c r="M37" s="328"/>
      <c r="N37" s="328"/>
      <c r="O37" s="328"/>
      <c r="P37" s="328"/>
      <c r="Q37" s="328"/>
      <c r="R37" s="328"/>
      <c r="S37" s="328"/>
      <c r="T37" s="328"/>
      <c r="U37" s="328"/>
      <c r="V37" s="328"/>
      <c r="W37" s="328"/>
      <c r="X37" s="328"/>
      <c r="Y37" s="328"/>
      <c r="Z37" s="328"/>
      <c r="AA37" s="328"/>
      <c r="AB37" s="328"/>
    </row>
    <row r="38" ht="15.75" customHeight="1">
      <c r="A38" s="328"/>
      <c r="B38" s="328"/>
      <c r="C38" s="328"/>
      <c r="D38" s="328"/>
      <c r="E38" s="328"/>
      <c r="F38" s="328"/>
      <c r="G38" s="328"/>
      <c r="H38" s="328"/>
      <c r="I38" s="328"/>
      <c r="J38" s="328"/>
      <c r="K38" s="328"/>
      <c r="L38" s="328"/>
      <c r="M38" s="328"/>
      <c r="N38" s="328"/>
      <c r="O38" s="328"/>
      <c r="P38" s="328"/>
      <c r="Q38" s="328"/>
      <c r="R38" s="328"/>
      <c r="S38" s="328"/>
      <c r="T38" s="328"/>
      <c r="U38" s="328"/>
      <c r="V38" s="328"/>
      <c r="W38" s="328"/>
      <c r="X38" s="328"/>
      <c r="Y38" s="328"/>
      <c r="Z38" s="328"/>
      <c r="AA38" s="328"/>
      <c r="AB38" s="328"/>
    </row>
    <row r="39" ht="15.75" customHeight="1">
      <c r="A39" s="328"/>
      <c r="B39" s="328"/>
      <c r="C39" s="328"/>
      <c r="D39" s="328"/>
      <c r="E39" s="328"/>
      <c r="F39" s="328"/>
      <c r="G39" s="328"/>
      <c r="H39" s="328"/>
      <c r="I39" s="328"/>
      <c r="J39" s="328"/>
      <c r="K39" s="328"/>
      <c r="L39" s="328"/>
      <c r="M39" s="328"/>
      <c r="N39" s="328"/>
      <c r="O39" s="328"/>
      <c r="P39" s="328"/>
      <c r="Q39" s="328"/>
      <c r="R39" s="328"/>
      <c r="S39" s="328"/>
      <c r="T39" s="328"/>
      <c r="U39" s="328"/>
      <c r="V39" s="328"/>
      <c r="W39" s="328"/>
      <c r="X39" s="328"/>
      <c r="Y39" s="328"/>
      <c r="Z39" s="328"/>
      <c r="AA39" s="328"/>
      <c r="AB39" s="328"/>
    </row>
    <row r="40" ht="15.75" customHeight="1">
      <c r="A40" s="328"/>
      <c r="B40" s="328"/>
      <c r="C40" s="328"/>
      <c r="D40" s="328"/>
      <c r="E40" s="328"/>
      <c r="F40" s="328"/>
      <c r="G40" s="328"/>
      <c r="H40" s="328"/>
      <c r="I40" s="328"/>
      <c r="J40" s="328"/>
      <c r="K40" s="328"/>
      <c r="L40" s="328"/>
      <c r="M40" s="328"/>
      <c r="N40" s="328"/>
      <c r="O40" s="328"/>
      <c r="P40" s="328"/>
      <c r="Q40" s="328"/>
      <c r="R40" s="328"/>
      <c r="S40" s="328"/>
      <c r="T40" s="328"/>
      <c r="U40" s="328"/>
      <c r="V40" s="328"/>
      <c r="W40" s="328"/>
      <c r="X40" s="328"/>
      <c r="Y40" s="328"/>
      <c r="Z40" s="328"/>
      <c r="AA40" s="328"/>
      <c r="AB40" s="328"/>
    </row>
    <row r="41" ht="15.75" customHeight="1">
      <c r="A41" s="328"/>
      <c r="B41" s="328"/>
      <c r="C41" s="328"/>
      <c r="D41" s="328"/>
      <c r="E41" s="328"/>
      <c r="F41" s="328"/>
      <c r="G41" s="328"/>
      <c r="H41" s="328"/>
      <c r="I41" s="328"/>
      <c r="J41" s="328"/>
      <c r="K41" s="328"/>
      <c r="L41" s="328"/>
      <c r="M41" s="328"/>
      <c r="N41" s="328"/>
      <c r="O41" s="328"/>
      <c r="P41" s="328"/>
      <c r="Q41" s="328"/>
      <c r="R41" s="328"/>
      <c r="S41" s="328"/>
      <c r="T41" s="328"/>
      <c r="U41" s="328"/>
      <c r="V41" s="328"/>
      <c r="W41" s="328"/>
      <c r="X41" s="328"/>
      <c r="Y41" s="328"/>
      <c r="Z41" s="328"/>
      <c r="AA41" s="328"/>
      <c r="AB41" s="328"/>
    </row>
    <row r="42" ht="15.75" customHeight="1">
      <c r="A42" s="328"/>
      <c r="B42" s="328"/>
      <c r="C42" s="328"/>
      <c r="D42" s="328"/>
      <c r="E42" s="328"/>
      <c r="F42" s="328"/>
      <c r="G42" s="328"/>
      <c r="H42" s="328"/>
      <c r="I42" s="328"/>
      <c r="J42" s="328"/>
      <c r="K42" s="328"/>
      <c r="L42" s="328"/>
      <c r="M42" s="328"/>
      <c r="N42" s="328"/>
      <c r="O42" s="328"/>
      <c r="P42" s="328"/>
      <c r="Q42" s="328"/>
      <c r="R42" s="328"/>
      <c r="S42" s="328"/>
      <c r="T42" s="328"/>
      <c r="U42" s="328"/>
      <c r="V42" s="328"/>
      <c r="W42" s="328"/>
      <c r="X42" s="328"/>
      <c r="Y42" s="328"/>
      <c r="Z42" s="328"/>
      <c r="AA42" s="328"/>
      <c r="AB42" s="328"/>
    </row>
    <row r="43" ht="15.75" customHeight="1">
      <c r="A43" s="328"/>
      <c r="B43" s="328"/>
      <c r="C43" s="328"/>
      <c r="D43" s="328"/>
      <c r="E43" s="328"/>
      <c r="F43" s="328"/>
      <c r="G43" s="328"/>
      <c r="H43" s="328"/>
      <c r="I43" s="328"/>
      <c r="J43" s="328"/>
      <c r="K43" s="328"/>
      <c r="L43" s="328"/>
      <c r="M43" s="328"/>
      <c r="N43" s="328"/>
      <c r="O43" s="328"/>
      <c r="P43" s="328"/>
      <c r="Q43" s="328"/>
      <c r="R43" s="328"/>
      <c r="S43" s="328"/>
      <c r="T43" s="328"/>
      <c r="U43" s="328"/>
      <c r="V43" s="328"/>
      <c r="W43" s="328"/>
      <c r="X43" s="328"/>
      <c r="Y43" s="328"/>
      <c r="Z43" s="328"/>
      <c r="AA43" s="328"/>
      <c r="AB43" s="328"/>
    </row>
    <row r="44" ht="15.75" customHeight="1">
      <c r="A44" s="328"/>
      <c r="B44" s="328"/>
      <c r="C44" s="328"/>
      <c r="D44" s="328"/>
      <c r="E44" s="328"/>
      <c r="F44" s="328"/>
      <c r="G44" s="328"/>
      <c r="H44" s="328"/>
      <c r="I44" s="328"/>
      <c r="J44" s="328"/>
      <c r="K44" s="328"/>
      <c r="L44" s="328"/>
      <c r="M44" s="328"/>
      <c r="N44" s="328"/>
      <c r="O44" s="328"/>
      <c r="P44" s="328"/>
      <c r="Q44" s="328"/>
      <c r="R44" s="328"/>
      <c r="S44" s="328"/>
      <c r="T44" s="328"/>
      <c r="U44" s="328"/>
      <c r="V44" s="328"/>
      <c r="W44" s="328"/>
      <c r="X44" s="328"/>
      <c r="Y44" s="328"/>
      <c r="Z44" s="328"/>
      <c r="AA44" s="328"/>
      <c r="AB44" s="328"/>
    </row>
    <row r="45" ht="15.75" customHeight="1">
      <c r="A45" s="328"/>
      <c r="B45" s="328"/>
      <c r="C45" s="328"/>
      <c r="D45" s="328"/>
      <c r="E45" s="328"/>
      <c r="F45" s="328"/>
      <c r="G45" s="328"/>
      <c r="H45" s="328"/>
      <c r="I45" s="328"/>
      <c r="J45" s="328"/>
      <c r="K45" s="328"/>
      <c r="L45" s="328"/>
      <c r="M45" s="328"/>
      <c r="N45" s="328"/>
      <c r="O45" s="328"/>
      <c r="P45" s="328"/>
      <c r="Q45" s="328"/>
      <c r="R45" s="328"/>
      <c r="S45" s="328"/>
      <c r="T45" s="328"/>
      <c r="U45" s="328"/>
      <c r="V45" s="328"/>
      <c r="W45" s="328"/>
      <c r="X45" s="328"/>
      <c r="Y45" s="328"/>
      <c r="Z45" s="328"/>
      <c r="AA45" s="328"/>
      <c r="AB45" s="328"/>
    </row>
    <row r="46" ht="15.75" customHeight="1">
      <c r="A46" s="328"/>
      <c r="B46" s="328"/>
      <c r="C46" s="328"/>
      <c r="D46" s="328"/>
      <c r="E46" s="328"/>
      <c r="F46" s="328"/>
      <c r="G46" s="328"/>
      <c r="H46" s="328"/>
      <c r="I46" s="328"/>
      <c r="J46" s="328"/>
      <c r="K46" s="328"/>
      <c r="L46" s="328"/>
      <c r="M46" s="328"/>
      <c r="N46" s="328"/>
      <c r="O46" s="328"/>
      <c r="P46" s="328"/>
      <c r="Q46" s="328"/>
      <c r="R46" s="328"/>
      <c r="S46" s="328"/>
      <c r="T46" s="328"/>
      <c r="U46" s="328"/>
      <c r="V46" s="328"/>
      <c r="W46" s="328"/>
      <c r="X46" s="328"/>
      <c r="Y46" s="328"/>
      <c r="Z46" s="328"/>
      <c r="AA46" s="328"/>
      <c r="AB46" s="328"/>
    </row>
    <row r="47" ht="15.75" customHeight="1">
      <c r="A47" s="328"/>
      <c r="B47" s="328"/>
      <c r="C47" s="328"/>
      <c r="D47" s="328"/>
      <c r="E47" s="328"/>
      <c r="F47" s="328"/>
      <c r="G47" s="328"/>
      <c r="H47" s="328"/>
      <c r="I47" s="328"/>
      <c r="J47" s="328"/>
      <c r="K47" s="328"/>
      <c r="L47" s="328"/>
      <c r="M47" s="328"/>
      <c r="N47" s="328"/>
      <c r="O47" s="328"/>
      <c r="P47" s="328"/>
      <c r="Q47" s="328"/>
      <c r="R47" s="328"/>
      <c r="S47" s="328"/>
      <c r="T47" s="328"/>
      <c r="U47" s="328"/>
      <c r="V47" s="328"/>
      <c r="W47" s="328"/>
      <c r="X47" s="328"/>
      <c r="Y47" s="328"/>
      <c r="Z47" s="328"/>
      <c r="AA47" s="328"/>
      <c r="AB47" s="328"/>
    </row>
    <row r="48" ht="15.75" customHeight="1">
      <c r="A48" s="328"/>
      <c r="B48" s="328"/>
      <c r="C48" s="328"/>
      <c r="D48" s="328"/>
      <c r="E48" s="328"/>
      <c r="F48" s="328"/>
      <c r="G48" s="328"/>
      <c r="H48" s="328"/>
      <c r="I48" s="328"/>
      <c r="J48" s="328"/>
      <c r="K48" s="328"/>
      <c r="L48" s="328"/>
      <c r="M48" s="328"/>
      <c r="N48" s="328"/>
      <c r="O48" s="328"/>
      <c r="P48" s="328"/>
      <c r="Q48" s="328"/>
      <c r="R48" s="328"/>
      <c r="S48" s="328"/>
      <c r="T48" s="328"/>
      <c r="U48" s="328"/>
      <c r="V48" s="328"/>
      <c r="W48" s="328"/>
      <c r="X48" s="328"/>
      <c r="Y48" s="328"/>
      <c r="Z48" s="328"/>
      <c r="AA48" s="328"/>
      <c r="AB48" s="328"/>
    </row>
    <row r="49" ht="15.75" customHeight="1">
      <c r="A49" s="328"/>
      <c r="B49" s="328"/>
      <c r="C49" s="328"/>
      <c r="D49" s="328"/>
      <c r="E49" s="328"/>
      <c r="F49" s="328"/>
      <c r="G49" s="328"/>
      <c r="H49" s="328"/>
      <c r="I49" s="328"/>
      <c r="J49" s="328"/>
      <c r="K49" s="328"/>
      <c r="L49" s="328"/>
      <c r="M49" s="328"/>
      <c r="N49" s="328"/>
      <c r="O49" s="328"/>
      <c r="P49" s="328"/>
      <c r="Q49" s="328"/>
      <c r="R49" s="328"/>
      <c r="S49" s="328"/>
      <c r="T49" s="328"/>
      <c r="U49" s="328"/>
      <c r="V49" s="328"/>
      <c r="W49" s="328"/>
      <c r="X49" s="328"/>
      <c r="Y49" s="328"/>
      <c r="Z49" s="328"/>
      <c r="AA49" s="328"/>
      <c r="AB49" s="328"/>
    </row>
    <row r="50" ht="15.75" customHeight="1">
      <c r="A50" s="328"/>
      <c r="B50" s="328"/>
      <c r="C50" s="328"/>
      <c r="D50" s="328"/>
      <c r="E50" s="328"/>
      <c r="F50" s="328"/>
      <c r="G50" s="328"/>
      <c r="H50" s="328"/>
      <c r="I50" s="328"/>
      <c r="J50" s="328"/>
      <c r="K50" s="328"/>
      <c r="L50" s="328"/>
      <c r="M50" s="328"/>
      <c r="N50" s="328"/>
      <c r="O50" s="328"/>
      <c r="P50" s="328"/>
      <c r="Q50" s="328"/>
      <c r="R50" s="328"/>
      <c r="S50" s="328"/>
      <c r="T50" s="328"/>
      <c r="U50" s="328"/>
      <c r="V50" s="328"/>
      <c r="W50" s="328"/>
      <c r="X50" s="328"/>
      <c r="Y50" s="328"/>
      <c r="Z50" s="328"/>
      <c r="AA50" s="328"/>
      <c r="AB50" s="328"/>
    </row>
    <row r="51" ht="15.75" customHeight="1">
      <c r="A51" s="328"/>
      <c r="B51" s="328"/>
      <c r="C51" s="328"/>
      <c r="D51" s="328"/>
      <c r="E51" s="328"/>
      <c r="F51" s="328"/>
      <c r="G51" s="328"/>
      <c r="H51" s="328"/>
      <c r="I51" s="328"/>
      <c r="J51" s="328"/>
      <c r="K51" s="328"/>
      <c r="L51" s="328"/>
      <c r="M51" s="328"/>
      <c r="N51" s="328"/>
      <c r="O51" s="328"/>
      <c r="P51" s="328"/>
      <c r="Q51" s="328"/>
      <c r="R51" s="328"/>
      <c r="S51" s="328"/>
      <c r="T51" s="328"/>
      <c r="U51" s="328"/>
      <c r="V51" s="328"/>
      <c r="W51" s="328"/>
      <c r="X51" s="328"/>
      <c r="Y51" s="328"/>
      <c r="Z51" s="328"/>
      <c r="AA51" s="328"/>
      <c r="AB51" s="328"/>
    </row>
    <row r="52" ht="15.75" customHeight="1">
      <c r="A52" s="328"/>
      <c r="B52" s="328"/>
      <c r="C52" s="328"/>
      <c r="D52" s="328"/>
      <c r="E52" s="328"/>
      <c r="F52" s="328"/>
      <c r="G52" s="328"/>
      <c r="H52" s="328"/>
      <c r="I52" s="328"/>
      <c r="J52" s="328"/>
      <c r="K52" s="328"/>
      <c r="L52" s="328"/>
      <c r="M52" s="328"/>
      <c r="N52" s="328"/>
      <c r="O52" s="328"/>
      <c r="P52" s="328"/>
      <c r="Q52" s="328"/>
      <c r="R52" s="328"/>
      <c r="S52" s="328"/>
      <c r="T52" s="328"/>
      <c r="U52" s="328"/>
      <c r="V52" s="328"/>
      <c r="W52" s="328"/>
      <c r="X52" s="328"/>
      <c r="Y52" s="328"/>
      <c r="Z52" s="328"/>
      <c r="AA52" s="328"/>
      <c r="AB52" s="328"/>
    </row>
    <row r="53" ht="15.75" customHeight="1">
      <c r="A53" s="328"/>
      <c r="B53" s="328"/>
      <c r="C53" s="328"/>
      <c r="D53" s="328"/>
      <c r="E53" s="328"/>
      <c r="F53" s="328"/>
      <c r="G53" s="328"/>
      <c r="H53" s="328"/>
      <c r="I53" s="328"/>
      <c r="J53" s="328"/>
      <c r="K53" s="328"/>
      <c r="L53" s="328"/>
      <c r="M53" s="328"/>
      <c r="N53" s="328"/>
      <c r="O53" s="328"/>
      <c r="P53" s="328"/>
      <c r="Q53" s="328"/>
      <c r="R53" s="328"/>
      <c r="S53" s="328"/>
      <c r="T53" s="328"/>
      <c r="U53" s="328"/>
      <c r="V53" s="328"/>
      <c r="W53" s="328"/>
      <c r="X53" s="328"/>
      <c r="Y53" s="328"/>
      <c r="Z53" s="328"/>
      <c r="AA53" s="328"/>
      <c r="AB53" s="328"/>
    </row>
    <row r="54" ht="15.75" customHeight="1">
      <c r="A54" s="328"/>
      <c r="B54" s="328"/>
      <c r="C54" s="328"/>
      <c r="D54" s="328"/>
      <c r="E54" s="328"/>
      <c r="F54" s="328"/>
      <c r="G54" s="328"/>
      <c r="H54" s="328"/>
      <c r="I54" s="328"/>
      <c r="J54" s="328"/>
      <c r="K54" s="328"/>
      <c r="L54" s="328"/>
      <c r="M54" s="328"/>
      <c r="N54" s="328"/>
      <c r="O54" s="328"/>
      <c r="P54" s="328"/>
      <c r="Q54" s="328"/>
      <c r="R54" s="328"/>
      <c r="S54" s="328"/>
      <c r="T54" s="328"/>
      <c r="U54" s="328"/>
      <c r="V54" s="328"/>
      <c r="W54" s="328"/>
      <c r="X54" s="328"/>
      <c r="Y54" s="328"/>
      <c r="Z54" s="328"/>
      <c r="AA54" s="328"/>
      <c r="AB54" s="328"/>
    </row>
    <row r="55" ht="15.75" customHeight="1">
      <c r="A55" s="328"/>
      <c r="B55" s="328"/>
      <c r="C55" s="328"/>
      <c r="D55" s="328"/>
      <c r="E55" s="328"/>
      <c r="F55" s="328"/>
      <c r="G55" s="328"/>
      <c r="H55" s="328"/>
      <c r="I55" s="328"/>
      <c r="J55" s="328"/>
      <c r="K55" s="328"/>
      <c r="L55" s="328"/>
      <c r="M55" s="328"/>
      <c r="N55" s="328"/>
      <c r="O55" s="328"/>
      <c r="P55" s="328"/>
      <c r="Q55" s="328"/>
      <c r="R55" s="328"/>
      <c r="S55" s="328"/>
      <c r="T55" s="328"/>
      <c r="U55" s="328"/>
      <c r="V55" s="328"/>
      <c r="W55" s="328"/>
      <c r="X55" s="328"/>
      <c r="Y55" s="328"/>
      <c r="Z55" s="328"/>
      <c r="AA55" s="328"/>
      <c r="AB55" s="328"/>
    </row>
    <row r="56" ht="15.75" customHeight="1">
      <c r="A56" s="328"/>
      <c r="B56" s="328"/>
      <c r="C56" s="328"/>
      <c r="D56" s="328"/>
      <c r="E56" s="328"/>
      <c r="F56" s="328"/>
      <c r="G56" s="328"/>
      <c r="H56" s="328"/>
      <c r="I56" s="328"/>
      <c r="J56" s="328"/>
      <c r="K56" s="328"/>
      <c r="L56" s="328"/>
      <c r="M56" s="328"/>
      <c r="N56" s="328"/>
      <c r="O56" s="328"/>
      <c r="P56" s="328"/>
      <c r="Q56" s="328"/>
      <c r="R56" s="328"/>
      <c r="S56" s="328"/>
      <c r="T56" s="328"/>
      <c r="U56" s="328"/>
      <c r="V56" s="328"/>
      <c r="W56" s="328"/>
      <c r="X56" s="328"/>
      <c r="Y56" s="328"/>
      <c r="Z56" s="328"/>
      <c r="AA56" s="328"/>
      <c r="AB56" s="328"/>
    </row>
    <row r="57" ht="15.75" customHeight="1">
      <c r="A57" s="328"/>
      <c r="B57" s="328"/>
      <c r="C57" s="328"/>
      <c r="D57" s="328"/>
      <c r="E57" s="328"/>
      <c r="F57" s="328"/>
      <c r="G57" s="328"/>
      <c r="H57" s="328"/>
      <c r="I57" s="328"/>
      <c r="J57" s="328"/>
      <c r="K57" s="328"/>
      <c r="L57" s="328"/>
      <c r="M57" s="328"/>
      <c r="N57" s="328"/>
      <c r="O57" s="328"/>
      <c r="P57" s="328"/>
      <c r="Q57" s="328"/>
      <c r="R57" s="328"/>
      <c r="S57" s="328"/>
      <c r="T57" s="328"/>
      <c r="U57" s="328"/>
      <c r="V57" s="328"/>
      <c r="W57" s="328"/>
      <c r="X57" s="328"/>
      <c r="Y57" s="328"/>
      <c r="Z57" s="328"/>
      <c r="AA57" s="328"/>
      <c r="AB57" s="328"/>
    </row>
    <row r="58" ht="15.75" customHeight="1">
      <c r="A58" s="328"/>
      <c r="B58" s="328"/>
      <c r="C58" s="328"/>
      <c r="D58" s="328"/>
      <c r="E58" s="328"/>
      <c r="F58" s="328"/>
      <c r="G58" s="328"/>
      <c r="H58" s="328"/>
      <c r="I58" s="328"/>
      <c r="J58" s="328"/>
      <c r="K58" s="328"/>
      <c r="L58" s="328"/>
      <c r="M58" s="328"/>
      <c r="N58" s="328"/>
      <c r="O58" s="328"/>
      <c r="P58" s="328"/>
      <c r="Q58" s="328"/>
      <c r="R58" s="328"/>
      <c r="S58" s="328"/>
      <c r="T58" s="328"/>
      <c r="U58" s="328"/>
      <c r="V58" s="328"/>
      <c r="W58" s="328"/>
      <c r="X58" s="328"/>
      <c r="Y58" s="328"/>
      <c r="Z58" s="328"/>
      <c r="AA58" s="328"/>
      <c r="AB58" s="328"/>
    </row>
    <row r="59" ht="15.75" customHeight="1">
      <c r="A59" s="328"/>
      <c r="B59" s="328"/>
      <c r="C59" s="328"/>
      <c r="D59" s="328"/>
      <c r="E59" s="328"/>
      <c r="F59" s="328"/>
      <c r="G59" s="328"/>
      <c r="H59" s="328"/>
      <c r="I59" s="328"/>
      <c r="J59" s="328"/>
      <c r="K59" s="328"/>
      <c r="L59" s="328"/>
      <c r="M59" s="328"/>
      <c r="N59" s="328"/>
      <c r="O59" s="328"/>
      <c r="P59" s="328"/>
      <c r="Q59" s="328"/>
      <c r="R59" s="328"/>
      <c r="S59" s="328"/>
      <c r="T59" s="328"/>
      <c r="U59" s="328"/>
      <c r="V59" s="328"/>
      <c r="W59" s="328"/>
      <c r="X59" s="328"/>
      <c r="Y59" s="328"/>
      <c r="Z59" s="328"/>
      <c r="AA59" s="328"/>
      <c r="AB59" s="328"/>
    </row>
    <row r="60" ht="15.75" customHeight="1">
      <c r="A60" s="328"/>
      <c r="B60" s="328"/>
      <c r="C60" s="328"/>
      <c r="D60" s="328"/>
      <c r="E60" s="328"/>
      <c r="F60" s="328"/>
      <c r="G60" s="328"/>
      <c r="H60" s="328"/>
      <c r="I60" s="328"/>
      <c r="J60" s="328"/>
      <c r="K60" s="328"/>
      <c r="L60" s="328"/>
      <c r="M60" s="328"/>
      <c r="N60" s="328"/>
      <c r="O60" s="328"/>
      <c r="P60" s="328"/>
      <c r="Q60" s="328"/>
      <c r="R60" s="328"/>
      <c r="S60" s="328"/>
      <c r="T60" s="328"/>
      <c r="U60" s="328"/>
      <c r="V60" s="328"/>
      <c r="W60" s="328"/>
      <c r="X60" s="328"/>
      <c r="Y60" s="328"/>
      <c r="Z60" s="328"/>
      <c r="AA60" s="328"/>
      <c r="AB60" s="328"/>
    </row>
    <row r="61" ht="15.75" customHeight="1">
      <c r="A61" s="328"/>
      <c r="B61" s="328"/>
      <c r="C61" s="328"/>
      <c r="D61" s="328"/>
      <c r="E61" s="328"/>
      <c r="F61" s="328"/>
      <c r="G61" s="328"/>
      <c r="H61" s="328"/>
      <c r="I61" s="328"/>
      <c r="J61" s="328"/>
      <c r="K61" s="328"/>
      <c r="L61" s="328"/>
      <c r="M61" s="328"/>
      <c r="N61" s="328"/>
      <c r="O61" s="328"/>
      <c r="P61" s="328"/>
      <c r="Q61" s="328"/>
      <c r="R61" s="328"/>
      <c r="S61" s="328"/>
      <c r="T61" s="328"/>
      <c r="U61" s="328"/>
      <c r="V61" s="328"/>
      <c r="W61" s="328"/>
      <c r="X61" s="328"/>
      <c r="Y61" s="328"/>
      <c r="Z61" s="328"/>
      <c r="AA61" s="328"/>
      <c r="AB61" s="328"/>
    </row>
    <row r="62" ht="15.75" customHeight="1">
      <c r="A62" s="328"/>
      <c r="B62" s="328"/>
      <c r="C62" s="328"/>
      <c r="D62" s="328"/>
      <c r="E62" s="328"/>
      <c r="F62" s="328"/>
      <c r="G62" s="328"/>
      <c r="H62" s="328"/>
      <c r="I62" s="328"/>
      <c r="J62" s="328"/>
      <c r="K62" s="328"/>
      <c r="L62" s="328"/>
      <c r="M62" s="328"/>
      <c r="N62" s="328"/>
      <c r="O62" s="328"/>
      <c r="P62" s="328"/>
      <c r="Q62" s="328"/>
      <c r="R62" s="328"/>
      <c r="S62" s="328"/>
      <c r="T62" s="328"/>
      <c r="U62" s="328"/>
      <c r="V62" s="328"/>
      <c r="W62" s="328"/>
      <c r="X62" s="328"/>
      <c r="Y62" s="328"/>
      <c r="Z62" s="328"/>
      <c r="AA62" s="328"/>
      <c r="AB62" s="328"/>
    </row>
    <row r="63" ht="15.75" customHeight="1">
      <c r="A63" s="328"/>
      <c r="B63" s="328"/>
      <c r="C63" s="328"/>
      <c r="D63" s="328"/>
      <c r="E63" s="328"/>
      <c r="F63" s="328"/>
      <c r="G63" s="328"/>
      <c r="H63" s="328"/>
      <c r="I63" s="328"/>
      <c r="J63" s="328"/>
      <c r="K63" s="328"/>
      <c r="L63" s="328"/>
      <c r="M63" s="328"/>
      <c r="N63" s="328"/>
      <c r="O63" s="328"/>
      <c r="P63" s="328"/>
      <c r="Q63" s="328"/>
      <c r="R63" s="328"/>
      <c r="S63" s="328"/>
      <c r="T63" s="328"/>
      <c r="U63" s="328"/>
      <c r="V63" s="328"/>
      <c r="W63" s="328"/>
      <c r="X63" s="328"/>
      <c r="Y63" s="328"/>
      <c r="Z63" s="328"/>
      <c r="AA63" s="328"/>
      <c r="AB63" s="328"/>
    </row>
    <row r="64" ht="15.75" customHeight="1">
      <c r="A64" s="328"/>
      <c r="B64" s="328"/>
      <c r="C64" s="328"/>
      <c r="D64" s="328"/>
      <c r="E64" s="328"/>
      <c r="F64" s="328"/>
      <c r="G64" s="328"/>
      <c r="H64" s="328"/>
      <c r="I64" s="328"/>
      <c r="J64" s="328"/>
      <c r="K64" s="328"/>
      <c r="L64" s="328"/>
      <c r="M64" s="328"/>
      <c r="N64" s="328"/>
      <c r="O64" s="328"/>
      <c r="P64" s="328"/>
      <c r="Q64" s="328"/>
      <c r="R64" s="328"/>
      <c r="S64" s="328"/>
      <c r="T64" s="328"/>
      <c r="U64" s="328"/>
      <c r="V64" s="328"/>
      <c r="W64" s="328"/>
      <c r="X64" s="328"/>
      <c r="Y64" s="328"/>
      <c r="Z64" s="328"/>
      <c r="AA64" s="328"/>
      <c r="AB64" s="328"/>
    </row>
    <row r="65" ht="15.75" customHeight="1">
      <c r="A65" s="328"/>
      <c r="B65" s="328"/>
      <c r="C65" s="328"/>
      <c r="D65" s="328"/>
      <c r="E65" s="328"/>
      <c r="F65" s="328"/>
      <c r="G65" s="328"/>
      <c r="H65" s="328"/>
      <c r="I65" s="328"/>
      <c r="J65" s="328"/>
      <c r="K65" s="328"/>
      <c r="L65" s="328"/>
      <c r="M65" s="328"/>
      <c r="N65" s="328"/>
      <c r="O65" s="328"/>
      <c r="P65" s="328"/>
      <c r="Q65" s="328"/>
      <c r="R65" s="328"/>
      <c r="S65" s="328"/>
      <c r="T65" s="328"/>
      <c r="U65" s="328"/>
      <c r="V65" s="328"/>
      <c r="W65" s="328"/>
      <c r="X65" s="328"/>
      <c r="Y65" s="328"/>
      <c r="Z65" s="328"/>
      <c r="AA65" s="328"/>
      <c r="AB65" s="328"/>
    </row>
    <row r="66" ht="15.75" customHeight="1">
      <c r="A66" s="328"/>
      <c r="B66" s="328"/>
      <c r="C66" s="328"/>
      <c r="D66" s="328"/>
      <c r="E66" s="328"/>
      <c r="F66" s="328"/>
      <c r="G66" s="328"/>
      <c r="H66" s="328"/>
      <c r="I66" s="328"/>
      <c r="J66" s="328"/>
      <c r="K66" s="328"/>
      <c r="L66" s="328"/>
      <c r="M66" s="328"/>
      <c r="N66" s="328"/>
      <c r="O66" s="328"/>
      <c r="P66" s="328"/>
      <c r="Q66" s="328"/>
      <c r="R66" s="328"/>
      <c r="S66" s="328"/>
      <c r="T66" s="328"/>
      <c r="U66" s="328"/>
      <c r="V66" s="328"/>
      <c r="W66" s="328"/>
      <c r="X66" s="328"/>
      <c r="Y66" s="328"/>
      <c r="Z66" s="328"/>
      <c r="AA66" s="328"/>
      <c r="AB66" s="328"/>
    </row>
    <row r="67" ht="15.75" customHeight="1">
      <c r="A67" s="328"/>
      <c r="B67" s="328"/>
      <c r="C67" s="328"/>
      <c r="D67" s="328"/>
      <c r="E67" s="328"/>
      <c r="F67" s="328"/>
      <c r="G67" s="328"/>
      <c r="H67" s="328"/>
      <c r="I67" s="328"/>
      <c r="J67" s="328"/>
      <c r="K67" s="328"/>
      <c r="L67" s="328"/>
      <c r="M67" s="328"/>
      <c r="N67" s="328"/>
      <c r="O67" s="328"/>
      <c r="P67" s="328"/>
      <c r="Q67" s="328"/>
      <c r="R67" s="328"/>
      <c r="S67" s="328"/>
      <c r="T67" s="328"/>
      <c r="U67" s="328"/>
      <c r="V67" s="328"/>
      <c r="W67" s="328"/>
      <c r="X67" s="328"/>
      <c r="Y67" s="328"/>
      <c r="Z67" s="328"/>
      <c r="AA67" s="328"/>
      <c r="AB67" s="328"/>
    </row>
    <row r="68" ht="15.75" customHeight="1">
      <c r="A68" s="328"/>
      <c r="B68" s="328"/>
      <c r="C68" s="328"/>
      <c r="D68" s="328"/>
      <c r="E68" s="328"/>
      <c r="F68" s="328"/>
      <c r="G68" s="328"/>
      <c r="H68" s="328"/>
      <c r="I68" s="328"/>
      <c r="J68" s="328"/>
      <c r="K68" s="328"/>
      <c r="L68" s="328"/>
      <c r="M68" s="328"/>
      <c r="N68" s="328"/>
      <c r="O68" s="328"/>
      <c r="P68" s="328"/>
      <c r="Q68" s="328"/>
      <c r="R68" s="328"/>
      <c r="S68" s="328"/>
      <c r="T68" s="328"/>
      <c r="U68" s="328"/>
      <c r="V68" s="328"/>
      <c r="W68" s="328"/>
      <c r="X68" s="328"/>
      <c r="Y68" s="328"/>
      <c r="Z68" s="328"/>
      <c r="AA68" s="328"/>
      <c r="AB68" s="328"/>
    </row>
    <row r="69" ht="15.75" customHeight="1">
      <c r="A69" s="328"/>
      <c r="B69" s="328"/>
      <c r="C69" s="328"/>
      <c r="D69" s="328"/>
      <c r="E69" s="328"/>
      <c r="F69" s="328"/>
      <c r="G69" s="328"/>
      <c r="H69" s="328"/>
      <c r="I69" s="328"/>
      <c r="J69" s="328"/>
      <c r="K69" s="328"/>
      <c r="L69" s="328"/>
      <c r="M69" s="328"/>
      <c r="N69" s="328"/>
      <c r="O69" s="328"/>
      <c r="P69" s="328"/>
      <c r="Q69" s="328"/>
      <c r="R69" s="328"/>
      <c r="S69" s="328"/>
      <c r="T69" s="328"/>
      <c r="U69" s="328"/>
      <c r="V69" s="328"/>
      <c r="W69" s="328"/>
      <c r="X69" s="328"/>
      <c r="Y69" s="328"/>
      <c r="Z69" s="328"/>
      <c r="AA69" s="328"/>
      <c r="AB69" s="328"/>
    </row>
    <row r="70" ht="15.75" customHeight="1">
      <c r="A70" s="328"/>
      <c r="B70" s="328"/>
      <c r="C70" s="328"/>
      <c r="D70" s="328"/>
      <c r="E70" s="328"/>
      <c r="F70" s="328"/>
      <c r="G70" s="328"/>
      <c r="H70" s="328"/>
      <c r="I70" s="328"/>
      <c r="J70" s="328"/>
      <c r="K70" s="328"/>
      <c r="L70" s="328"/>
      <c r="M70" s="328"/>
      <c r="N70" s="328"/>
      <c r="O70" s="328"/>
      <c r="P70" s="328"/>
      <c r="Q70" s="328"/>
      <c r="R70" s="328"/>
      <c r="S70" s="328"/>
      <c r="T70" s="328"/>
      <c r="U70" s="328"/>
      <c r="V70" s="328"/>
      <c r="W70" s="328"/>
      <c r="X70" s="328"/>
      <c r="Y70" s="328"/>
      <c r="Z70" s="328"/>
      <c r="AA70" s="328"/>
      <c r="AB70" s="328"/>
    </row>
    <row r="71" ht="15.75" customHeight="1">
      <c r="A71" s="328"/>
      <c r="B71" s="328"/>
      <c r="C71" s="328"/>
      <c r="D71" s="328"/>
      <c r="E71" s="328"/>
      <c r="F71" s="328"/>
      <c r="G71" s="328"/>
      <c r="H71" s="328"/>
      <c r="I71" s="328"/>
      <c r="J71" s="328"/>
      <c r="K71" s="328"/>
      <c r="L71" s="328"/>
      <c r="M71" s="328"/>
      <c r="N71" s="328"/>
      <c r="O71" s="328"/>
      <c r="P71" s="328"/>
      <c r="Q71" s="328"/>
      <c r="R71" s="328"/>
      <c r="S71" s="328"/>
      <c r="T71" s="328"/>
      <c r="U71" s="328"/>
      <c r="V71" s="328"/>
      <c r="W71" s="328"/>
      <c r="X71" s="328"/>
      <c r="Y71" s="328"/>
      <c r="Z71" s="328"/>
      <c r="AA71" s="328"/>
      <c r="AB71" s="328"/>
    </row>
    <row r="72" ht="15.75" customHeight="1">
      <c r="A72" s="328"/>
      <c r="B72" s="328"/>
      <c r="C72" s="328"/>
      <c r="D72" s="328"/>
      <c r="E72" s="328"/>
      <c r="F72" s="328"/>
      <c r="G72" s="328"/>
      <c r="H72" s="328"/>
      <c r="I72" s="328"/>
      <c r="J72" s="328"/>
      <c r="K72" s="328"/>
      <c r="L72" s="328"/>
      <c r="M72" s="328"/>
      <c r="N72" s="328"/>
      <c r="O72" s="328"/>
      <c r="P72" s="328"/>
      <c r="Q72" s="328"/>
      <c r="R72" s="328"/>
      <c r="S72" s="328"/>
      <c r="T72" s="328"/>
      <c r="U72" s="328"/>
      <c r="V72" s="328"/>
      <c r="W72" s="328"/>
      <c r="X72" s="328"/>
      <c r="Y72" s="328"/>
      <c r="Z72" s="328"/>
      <c r="AA72" s="328"/>
      <c r="AB72" s="328"/>
    </row>
    <row r="73" ht="15.75" customHeight="1">
      <c r="A73" s="328"/>
      <c r="B73" s="328"/>
      <c r="C73" s="328"/>
      <c r="D73" s="328"/>
      <c r="E73" s="328"/>
      <c r="F73" s="328"/>
      <c r="G73" s="328"/>
      <c r="H73" s="328"/>
      <c r="I73" s="328"/>
      <c r="J73" s="328"/>
      <c r="K73" s="328"/>
      <c r="L73" s="328"/>
      <c r="M73" s="328"/>
      <c r="N73" s="328"/>
      <c r="O73" s="328"/>
      <c r="P73" s="328"/>
      <c r="Q73" s="328"/>
      <c r="R73" s="328"/>
      <c r="S73" s="328"/>
      <c r="T73" s="328"/>
      <c r="U73" s="328"/>
      <c r="V73" s="328"/>
      <c r="W73" s="328"/>
      <c r="X73" s="328"/>
      <c r="Y73" s="328"/>
      <c r="Z73" s="328"/>
      <c r="AA73" s="328"/>
      <c r="AB73" s="328"/>
    </row>
    <row r="74" ht="15.75" customHeight="1">
      <c r="A74" s="328"/>
      <c r="B74" s="328"/>
      <c r="C74" s="328"/>
      <c r="D74" s="328"/>
      <c r="E74" s="328"/>
      <c r="F74" s="328"/>
      <c r="G74" s="328"/>
      <c r="H74" s="328"/>
      <c r="I74" s="328"/>
      <c r="J74" s="328"/>
      <c r="K74" s="328"/>
      <c r="L74" s="328"/>
      <c r="M74" s="328"/>
      <c r="N74" s="328"/>
      <c r="O74" s="328"/>
      <c r="P74" s="328"/>
      <c r="Q74" s="328"/>
      <c r="R74" s="328"/>
      <c r="S74" s="328"/>
      <c r="T74" s="328"/>
      <c r="U74" s="328"/>
      <c r="V74" s="328"/>
      <c r="W74" s="328"/>
      <c r="X74" s="328"/>
      <c r="Y74" s="328"/>
      <c r="Z74" s="328"/>
      <c r="AA74" s="328"/>
      <c r="AB74" s="328"/>
    </row>
    <row r="75" ht="15.75" customHeight="1">
      <c r="A75" s="328"/>
      <c r="B75" s="328"/>
      <c r="C75" s="328"/>
      <c r="D75" s="328"/>
      <c r="E75" s="328"/>
      <c r="F75" s="328"/>
      <c r="G75" s="328"/>
      <c r="H75" s="328"/>
      <c r="I75" s="328"/>
      <c r="J75" s="328"/>
      <c r="K75" s="328"/>
      <c r="L75" s="328"/>
      <c r="M75" s="328"/>
      <c r="N75" s="328"/>
      <c r="O75" s="328"/>
      <c r="P75" s="328"/>
      <c r="Q75" s="328"/>
      <c r="R75" s="328"/>
      <c r="S75" s="328"/>
      <c r="T75" s="328"/>
      <c r="U75" s="328"/>
      <c r="V75" s="328"/>
      <c r="W75" s="328"/>
      <c r="X75" s="328"/>
      <c r="Y75" s="328"/>
      <c r="Z75" s="328"/>
      <c r="AA75" s="328"/>
      <c r="AB75" s="328"/>
    </row>
    <row r="76" ht="15.75" customHeight="1">
      <c r="A76" s="328"/>
      <c r="B76" s="328"/>
      <c r="C76" s="328"/>
      <c r="D76" s="328"/>
      <c r="E76" s="328"/>
      <c r="F76" s="328"/>
      <c r="G76" s="328"/>
      <c r="H76" s="328"/>
      <c r="I76" s="328"/>
      <c r="J76" s="328"/>
      <c r="K76" s="328"/>
      <c r="L76" s="328"/>
      <c r="M76" s="328"/>
      <c r="N76" s="328"/>
      <c r="O76" s="328"/>
      <c r="P76" s="328"/>
      <c r="Q76" s="328"/>
      <c r="R76" s="328"/>
      <c r="S76" s="328"/>
      <c r="T76" s="328"/>
      <c r="U76" s="328"/>
      <c r="V76" s="328"/>
      <c r="W76" s="328"/>
      <c r="X76" s="328"/>
      <c r="Y76" s="328"/>
      <c r="Z76" s="328"/>
      <c r="AA76" s="328"/>
      <c r="AB76" s="328"/>
    </row>
    <row r="77" ht="15.75" customHeight="1">
      <c r="A77" s="328"/>
      <c r="B77" s="328"/>
      <c r="C77" s="328"/>
      <c r="D77" s="328"/>
      <c r="E77" s="328"/>
      <c r="F77" s="328"/>
      <c r="G77" s="328"/>
      <c r="H77" s="328"/>
      <c r="I77" s="328"/>
      <c r="J77" s="328"/>
      <c r="K77" s="328"/>
      <c r="L77" s="328"/>
      <c r="M77" s="328"/>
      <c r="N77" s="328"/>
      <c r="O77" s="328"/>
      <c r="P77" s="328"/>
      <c r="Q77" s="328"/>
      <c r="R77" s="328"/>
      <c r="S77" s="328"/>
      <c r="T77" s="328"/>
      <c r="U77" s="328"/>
      <c r="V77" s="328"/>
      <c r="W77" s="328"/>
      <c r="X77" s="328"/>
      <c r="Y77" s="328"/>
      <c r="Z77" s="328"/>
      <c r="AA77" s="328"/>
      <c r="AB77" s="328"/>
    </row>
    <row r="78" ht="15.75" customHeight="1">
      <c r="A78" s="328"/>
      <c r="B78" s="328"/>
      <c r="C78" s="328"/>
      <c r="D78" s="328"/>
      <c r="E78" s="328"/>
      <c r="F78" s="328"/>
      <c r="G78" s="328"/>
      <c r="H78" s="328"/>
      <c r="I78" s="328"/>
      <c r="J78" s="328"/>
      <c r="K78" s="328"/>
      <c r="L78" s="328"/>
      <c r="M78" s="328"/>
      <c r="N78" s="328"/>
      <c r="O78" s="328"/>
      <c r="P78" s="328"/>
      <c r="Q78" s="328"/>
      <c r="R78" s="328"/>
      <c r="S78" s="328"/>
      <c r="T78" s="328"/>
      <c r="U78" s="328"/>
      <c r="V78" s="328"/>
      <c r="W78" s="328"/>
      <c r="X78" s="328"/>
      <c r="Y78" s="328"/>
      <c r="Z78" s="328"/>
      <c r="AA78" s="328"/>
      <c r="AB78" s="328"/>
    </row>
    <row r="79" ht="15.75" customHeight="1">
      <c r="A79" s="328"/>
      <c r="B79" s="328"/>
      <c r="C79" s="328"/>
      <c r="D79" s="328"/>
      <c r="E79" s="328"/>
      <c r="F79" s="328"/>
      <c r="G79" s="328"/>
      <c r="H79" s="328"/>
      <c r="I79" s="328"/>
      <c r="J79" s="328"/>
      <c r="K79" s="328"/>
      <c r="L79" s="328"/>
      <c r="M79" s="328"/>
      <c r="N79" s="328"/>
      <c r="O79" s="328"/>
      <c r="P79" s="328"/>
      <c r="Q79" s="328"/>
      <c r="R79" s="328"/>
      <c r="S79" s="328"/>
      <c r="T79" s="328"/>
      <c r="U79" s="328"/>
      <c r="V79" s="328"/>
      <c r="W79" s="328"/>
      <c r="X79" s="328"/>
      <c r="Y79" s="328"/>
      <c r="Z79" s="328"/>
      <c r="AA79" s="328"/>
      <c r="AB79" s="328"/>
    </row>
    <row r="80" ht="15.75" customHeight="1">
      <c r="A80" s="328"/>
      <c r="B80" s="328"/>
      <c r="C80" s="328"/>
      <c r="D80" s="328"/>
      <c r="E80" s="328"/>
      <c r="F80" s="328"/>
      <c r="G80" s="328"/>
      <c r="H80" s="328"/>
      <c r="I80" s="328"/>
      <c r="J80" s="328"/>
      <c r="K80" s="328"/>
      <c r="L80" s="328"/>
      <c r="M80" s="328"/>
      <c r="N80" s="328"/>
      <c r="O80" s="328"/>
      <c r="P80" s="328"/>
      <c r="Q80" s="328"/>
      <c r="R80" s="328"/>
      <c r="S80" s="328"/>
      <c r="T80" s="328"/>
      <c r="U80" s="328"/>
      <c r="V80" s="328"/>
      <c r="W80" s="328"/>
      <c r="X80" s="328"/>
      <c r="Y80" s="328"/>
      <c r="Z80" s="328"/>
      <c r="AA80" s="328"/>
      <c r="AB80" s="328"/>
    </row>
    <row r="81" ht="15.75" customHeight="1">
      <c r="A81" s="328"/>
      <c r="B81" s="328"/>
      <c r="C81" s="328"/>
      <c r="D81" s="328"/>
      <c r="E81" s="328"/>
      <c r="F81" s="328"/>
      <c r="G81" s="328"/>
      <c r="H81" s="328"/>
      <c r="I81" s="328"/>
      <c r="J81" s="328"/>
      <c r="K81" s="328"/>
      <c r="L81" s="328"/>
      <c r="M81" s="328"/>
      <c r="N81" s="328"/>
      <c r="O81" s="328"/>
      <c r="P81" s="328"/>
      <c r="Q81" s="328"/>
      <c r="R81" s="328"/>
      <c r="S81" s="328"/>
      <c r="T81" s="328"/>
      <c r="U81" s="328"/>
      <c r="V81" s="328"/>
      <c r="W81" s="328"/>
      <c r="X81" s="328"/>
      <c r="Y81" s="328"/>
      <c r="Z81" s="328"/>
      <c r="AA81" s="328"/>
      <c r="AB81" s="328"/>
    </row>
    <row r="82" ht="15.75" customHeight="1">
      <c r="A82" s="328"/>
      <c r="B82" s="328"/>
      <c r="C82" s="328"/>
      <c r="D82" s="328"/>
      <c r="E82" s="328"/>
      <c r="F82" s="328"/>
      <c r="G82" s="328"/>
      <c r="H82" s="328"/>
      <c r="I82" s="328"/>
      <c r="J82" s="328"/>
      <c r="K82" s="328"/>
      <c r="L82" s="328"/>
      <c r="M82" s="328"/>
      <c r="N82" s="328"/>
      <c r="O82" s="328"/>
      <c r="P82" s="328"/>
      <c r="Q82" s="328"/>
      <c r="R82" s="328"/>
      <c r="S82" s="328"/>
      <c r="T82" s="328"/>
      <c r="U82" s="328"/>
      <c r="V82" s="328"/>
      <c r="W82" s="328"/>
      <c r="X82" s="328"/>
      <c r="Y82" s="328"/>
      <c r="Z82" s="328"/>
      <c r="AA82" s="328"/>
      <c r="AB82" s="328"/>
    </row>
    <row r="83" ht="15.75" customHeight="1">
      <c r="A83" s="328"/>
      <c r="B83" s="328"/>
      <c r="C83" s="328"/>
      <c r="D83" s="328"/>
      <c r="E83" s="328"/>
      <c r="F83" s="328"/>
      <c r="G83" s="328"/>
      <c r="H83" s="328"/>
      <c r="I83" s="328"/>
      <c r="J83" s="328"/>
      <c r="K83" s="328"/>
      <c r="L83" s="328"/>
      <c r="M83" s="328"/>
      <c r="N83" s="328"/>
      <c r="O83" s="328"/>
      <c r="P83" s="328"/>
      <c r="Q83" s="328"/>
      <c r="R83" s="328"/>
      <c r="S83" s="328"/>
      <c r="T83" s="328"/>
      <c r="U83" s="328"/>
      <c r="V83" s="328"/>
      <c r="W83" s="328"/>
      <c r="X83" s="328"/>
      <c r="Y83" s="328"/>
      <c r="Z83" s="328"/>
      <c r="AA83" s="328"/>
      <c r="AB83" s="328"/>
    </row>
    <row r="84" ht="15.75" customHeight="1">
      <c r="A84" s="328"/>
      <c r="B84" s="328"/>
      <c r="C84" s="328"/>
      <c r="D84" s="328"/>
      <c r="E84" s="328"/>
      <c r="F84" s="328"/>
      <c r="G84" s="328"/>
      <c r="H84" s="328"/>
      <c r="I84" s="328"/>
      <c r="J84" s="328"/>
      <c r="K84" s="328"/>
      <c r="L84" s="328"/>
      <c r="M84" s="328"/>
      <c r="N84" s="328"/>
      <c r="O84" s="328"/>
      <c r="P84" s="328"/>
      <c r="Q84" s="328"/>
      <c r="R84" s="328"/>
      <c r="S84" s="328"/>
      <c r="T84" s="328"/>
      <c r="U84" s="328"/>
      <c r="V84" s="328"/>
      <c r="W84" s="328"/>
      <c r="X84" s="328"/>
      <c r="Y84" s="328"/>
      <c r="Z84" s="328"/>
      <c r="AA84" s="328"/>
      <c r="AB84" s="328"/>
    </row>
    <row r="85" ht="15.75" customHeight="1">
      <c r="A85" s="328"/>
      <c r="B85" s="328"/>
      <c r="C85" s="328"/>
      <c r="D85" s="328"/>
      <c r="E85" s="328"/>
      <c r="F85" s="328"/>
      <c r="G85" s="328"/>
      <c r="H85" s="328"/>
      <c r="I85" s="328"/>
      <c r="J85" s="328"/>
      <c r="K85" s="328"/>
      <c r="L85" s="328"/>
      <c r="M85" s="328"/>
      <c r="N85" s="328"/>
      <c r="O85" s="328"/>
      <c r="P85" s="328"/>
      <c r="Q85" s="328"/>
      <c r="R85" s="328"/>
      <c r="S85" s="328"/>
      <c r="T85" s="328"/>
      <c r="U85" s="328"/>
      <c r="V85" s="328"/>
      <c r="W85" s="328"/>
      <c r="X85" s="328"/>
      <c r="Y85" s="328"/>
      <c r="Z85" s="328"/>
      <c r="AA85" s="328"/>
      <c r="AB85" s="328"/>
    </row>
    <row r="86" ht="15.75" customHeight="1">
      <c r="A86" s="328"/>
      <c r="B86" s="328"/>
      <c r="C86" s="328"/>
      <c r="D86" s="328"/>
      <c r="E86" s="328"/>
      <c r="F86" s="328"/>
      <c r="G86" s="328"/>
      <c r="H86" s="328"/>
      <c r="I86" s="328"/>
      <c r="J86" s="328"/>
      <c r="K86" s="328"/>
      <c r="L86" s="328"/>
      <c r="M86" s="328"/>
      <c r="N86" s="328"/>
      <c r="O86" s="328"/>
      <c r="P86" s="328"/>
      <c r="Q86" s="328"/>
      <c r="R86" s="328"/>
      <c r="S86" s="328"/>
      <c r="T86" s="328"/>
      <c r="U86" s="328"/>
      <c r="V86" s="328"/>
      <c r="W86" s="328"/>
      <c r="X86" s="328"/>
      <c r="Y86" s="328"/>
      <c r="Z86" s="328"/>
      <c r="AA86" s="328"/>
      <c r="AB86" s="328"/>
    </row>
    <row r="87" ht="15.75" customHeight="1">
      <c r="A87" s="328"/>
      <c r="B87" s="328"/>
      <c r="C87" s="328"/>
      <c r="D87" s="328"/>
      <c r="E87" s="328"/>
      <c r="F87" s="328"/>
      <c r="G87" s="328"/>
      <c r="H87" s="328"/>
      <c r="I87" s="328"/>
      <c r="J87" s="328"/>
      <c r="K87" s="328"/>
      <c r="L87" s="328"/>
      <c r="M87" s="328"/>
      <c r="N87" s="328"/>
      <c r="O87" s="328"/>
      <c r="P87" s="328"/>
      <c r="Q87" s="328"/>
      <c r="R87" s="328"/>
      <c r="S87" s="328"/>
      <c r="T87" s="328"/>
      <c r="U87" s="328"/>
      <c r="V87" s="328"/>
      <c r="W87" s="328"/>
      <c r="X87" s="328"/>
      <c r="Y87" s="328"/>
      <c r="Z87" s="328"/>
      <c r="AA87" s="328"/>
      <c r="AB87" s="328"/>
    </row>
    <row r="88" ht="15.75" customHeight="1">
      <c r="A88" s="328"/>
      <c r="B88" s="328"/>
      <c r="C88" s="328"/>
      <c r="D88" s="328"/>
      <c r="E88" s="328"/>
      <c r="F88" s="328"/>
      <c r="G88" s="328"/>
      <c r="H88" s="328"/>
      <c r="I88" s="328"/>
      <c r="J88" s="328"/>
      <c r="K88" s="328"/>
      <c r="L88" s="328"/>
      <c r="M88" s="328"/>
      <c r="N88" s="328"/>
      <c r="O88" s="328"/>
      <c r="P88" s="328"/>
      <c r="Q88" s="328"/>
      <c r="R88" s="328"/>
      <c r="S88" s="328"/>
      <c r="T88" s="328"/>
      <c r="U88" s="328"/>
      <c r="V88" s="328"/>
      <c r="W88" s="328"/>
      <c r="X88" s="328"/>
      <c r="Y88" s="328"/>
      <c r="Z88" s="328"/>
      <c r="AA88" s="328"/>
      <c r="AB88" s="328"/>
    </row>
    <row r="89" ht="15.75" customHeight="1">
      <c r="A89" s="328"/>
      <c r="B89" s="328"/>
      <c r="C89" s="328"/>
      <c r="D89" s="328"/>
      <c r="E89" s="328"/>
      <c r="F89" s="328"/>
      <c r="G89" s="328"/>
      <c r="H89" s="328"/>
      <c r="I89" s="328"/>
      <c r="J89" s="328"/>
      <c r="K89" s="328"/>
      <c r="L89" s="328"/>
      <c r="M89" s="328"/>
      <c r="N89" s="328"/>
      <c r="O89" s="328"/>
      <c r="P89" s="328"/>
      <c r="Q89" s="328"/>
      <c r="R89" s="328"/>
      <c r="S89" s="328"/>
      <c r="T89" s="328"/>
      <c r="U89" s="328"/>
      <c r="V89" s="328"/>
      <c r="W89" s="328"/>
      <c r="X89" s="328"/>
      <c r="Y89" s="328"/>
      <c r="Z89" s="328"/>
      <c r="AA89" s="328"/>
      <c r="AB89" s="328"/>
    </row>
    <row r="90" ht="15.75" customHeight="1">
      <c r="A90" s="328"/>
      <c r="B90" s="328"/>
      <c r="C90" s="328"/>
      <c r="D90" s="328"/>
      <c r="E90" s="328"/>
      <c r="F90" s="328"/>
      <c r="G90" s="328"/>
      <c r="H90" s="328"/>
      <c r="I90" s="328"/>
      <c r="J90" s="328"/>
      <c r="K90" s="328"/>
      <c r="L90" s="328"/>
      <c r="M90" s="328"/>
      <c r="N90" s="328"/>
      <c r="O90" s="328"/>
      <c r="P90" s="328"/>
      <c r="Q90" s="328"/>
      <c r="R90" s="328"/>
      <c r="S90" s="328"/>
      <c r="T90" s="328"/>
      <c r="U90" s="328"/>
      <c r="V90" s="328"/>
      <c r="W90" s="328"/>
      <c r="X90" s="328"/>
      <c r="Y90" s="328"/>
      <c r="Z90" s="328"/>
      <c r="AA90" s="328"/>
      <c r="AB90" s="328"/>
    </row>
    <row r="91" ht="15.75" customHeight="1">
      <c r="A91" s="328"/>
      <c r="B91" s="328"/>
      <c r="C91" s="328"/>
      <c r="D91" s="328"/>
      <c r="E91" s="328"/>
      <c r="F91" s="328"/>
      <c r="G91" s="328"/>
      <c r="H91" s="328"/>
      <c r="I91" s="328"/>
      <c r="J91" s="328"/>
      <c r="K91" s="328"/>
      <c r="L91" s="328"/>
      <c r="M91" s="328"/>
      <c r="N91" s="328"/>
      <c r="O91" s="328"/>
      <c r="P91" s="328"/>
      <c r="Q91" s="328"/>
      <c r="R91" s="328"/>
      <c r="S91" s="328"/>
      <c r="T91" s="328"/>
      <c r="U91" s="328"/>
      <c r="V91" s="328"/>
      <c r="W91" s="328"/>
      <c r="X91" s="328"/>
      <c r="Y91" s="328"/>
      <c r="Z91" s="328"/>
      <c r="AA91" s="328"/>
      <c r="AB91" s="328"/>
    </row>
    <row r="92" ht="15.75" customHeight="1">
      <c r="A92" s="328"/>
      <c r="B92" s="328"/>
      <c r="C92" s="328"/>
      <c r="D92" s="328"/>
      <c r="E92" s="328"/>
      <c r="F92" s="328"/>
      <c r="G92" s="328"/>
      <c r="H92" s="328"/>
      <c r="I92" s="328"/>
      <c r="J92" s="328"/>
      <c r="K92" s="328"/>
      <c r="L92" s="328"/>
      <c r="M92" s="328"/>
      <c r="N92" s="328"/>
      <c r="O92" s="328"/>
      <c r="P92" s="328"/>
      <c r="Q92" s="328"/>
      <c r="R92" s="328"/>
      <c r="S92" s="328"/>
      <c r="T92" s="328"/>
      <c r="U92" s="328"/>
      <c r="V92" s="328"/>
      <c r="W92" s="328"/>
      <c r="X92" s="328"/>
      <c r="Y92" s="328"/>
      <c r="Z92" s="328"/>
      <c r="AA92" s="328"/>
      <c r="AB92" s="328"/>
    </row>
    <row r="93" ht="15.75" customHeight="1">
      <c r="A93" s="328"/>
      <c r="B93" s="328"/>
      <c r="C93" s="328"/>
      <c r="D93" s="328"/>
      <c r="E93" s="328"/>
      <c r="F93" s="328"/>
      <c r="G93" s="328"/>
      <c r="H93" s="328"/>
      <c r="I93" s="328"/>
      <c r="J93" s="328"/>
      <c r="K93" s="328"/>
      <c r="L93" s="328"/>
      <c r="M93" s="328"/>
      <c r="N93" s="328"/>
      <c r="O93" s="328"/>
      <c r="P93" s="328"/>
      <c r="Q93" s="328"/>
      <c r="R93" s="328"/>
      <c r="S93" s="328"/>
      <c r="T93" s="328"/>
      <c r="U93" s="328"/>
      <c r="V93" s="328"/>
      <c r="W93" s="328"/>
      <c r="X93" s="328"/>
      <c r="Y93" s="328"/>
      <c r="Z93" s="328"/>
      <c r="AA93" s="328"/>
      <c r="AB93" s="328"/>
    </row>
    <row r="94" ht="15.75" customHeight="1">
      <c r="A94" s="328"/>
      <c r="B94" s="328"/>
      <c r="C94" s="328"/>
      <c r="D94" s="328"/>
      <c r="E94" s="328"/>
      <c r="F94" s="328"/>
      <c r="G94" s="328"/>
      <c r="H94" s="328"/>
      <c r="I94" s="328"/>
      <c r="J94" s="328"/>
      <c r="K94" s="328"/>
      <c r="L94" s="328"/>
      <c r="M94" s="328"/>
      <c r="N94" s="328"/>
      <c r="O94" s="328"/>
      <c r="P94" s="328"/>
      <c r="Q94" s="328"/>
      <c r="R94" s="328"/>
      <c r="S94" s="328"/>
      <c r="T94" s="328"/>
      <c r="U94" s="328"/>
      <c r="V94" s="328"/>
      <c r="W94" s="328"/>
      <c r="X94" s="328"/>
      <c r="Y94" s="328"/>
      <c r="Z94" s="328"/>
      <c r="AA94" s="328"/>
      <c r="AB94" s="328"/>
    </row>
    <row r="95" ht="15.75" customHeight="1">
      <c r="A95" s="328"/>
      <c r="B95" s="328"/>
      <c r="C95" s="328"/>
      <c r="D95" s="328"/>
      <c r="E95" s="328"/>
      <c r="F95" s="328"/>
      <c r="G95" s="328"/>
      <c r="H95" s="328"/>
      <c r="I95" s="328"/>
      <c r="J95" s="328"/>
      <c r="K95" s="328"/>
      <c r="L95" s="328"/>
      <c r="M95" s="328"/>
      <c r="N95" s="328"/>
      <c r="O95" s="328"/>
      <c r="P95" s="328"/>
      <c r="Q95" s="328"/>
      <c r="R95" s="328"/>
      <c r="S95" s="328"/>
      <c r="T95" s="328"/>
      <c r="U95" s="328"/>
      <c r="V95" s="328"/>
      <c r="W95" s="328"/>
      <c r="X95" s="328"/>
      <c r="Y95" s="328"/>
      <c r="Z95" s="328"/>
      <c r="AA95" s="328"/>
      <c r="AB95" s="328"/>
    </row>
    <row r="96" ht="15.75" customHeight="1">
      <c r="A96" s="328"/>
      <c r="B96" s="328"/>
      <c r="C96" s="328"/>
      <c r="D96" s="328"/>
      <c r="E96" s="328"/>
      <c r="F96" s="328"/>
      <c r="G96" s="328"/>
      <c r="H96" s="328"/>
      <c r="I96" s="328"/>
      <c r="J96" s="328"/>
      <c r="K96" s="328"/>
      <c r="L96" s="328"/>
      <c r="M96" s="328"/>
      <c r="N96" s="328"/>
      <c r="O96" s="328"/>
      <c r="P96" s="328"/>
      <c r="Q96" s="328"/>
      <c r="R96" s="328"/>
      <c r="S96" s="328"/>
      <c r="T96" s="328"/>
      <c r="U96" s="328"/>
      <c r="V96" s="328"/>
      <c r="W96" s="328"/>
      <c r="X96" s="328"/>
      <c r="Y96" s="328"/>
      <c r="Z96" s="328"/>
      <c r="AA96" s="328"/>
      <c r="AB96" s="328"/>
    </row>
    <row r="97" ht="15.75" customHeight="1">
      <c r="A97" s="328"/>
      <c r="B97" s="328"/>
      <c r="C97" s="328"/>
      <c r="D97" s="328"/>
      <c r="E97" s="328"/>
      <c r="F97" s="328"/>
      <c r="G97" s="328"/>
      <c r="H97" s="328"/>
      <c r="I97" s="328"/>
      <c r="J97" s="328"/>
      <c r="K97" s="328"/>
      <c r="L97" s="328"/>
      <c r="M97" s="328"/>
      <c r="N97" s="328"/>
      <c r="O97" s="328"/>
      <c r="P97" s="328"/>
      <c r="Q97" s="328"/>
      <c r="R97" s="328"/>
      <c r="S97" s="328"/>
      <c r="T97" s="328"/>
      <c r="U97" s="328"/>
      <c r="V97" s="328"/>
      <c r="W97" s="328"/>
      <c r="X97" s="328"/>
      <c r="Y97" s="328"/>
      <c r="Z97" s="328"/>
      <c r="AA97" s="328"/>
      <c r="AB97" s="328"/>
    </row>
    <row r="98" ht="15.75" customHeight="1">
      <c r="A98" s="328"/>
      <c r="B98" s="328"/>
      <c r="C98" s="328"/>
      <c r="D98" s="328"/>
      <c r="E98" s="328"/>
      <c r="F98" s="328"/>
      <c r="G98" s="328"/>
      <c r="H98" s="328"/>
      <c r="I98" s="328"/>
      <c r="J98" s="328"/>
      <c r="K98" s="328"/>
      <c r="L98" s="328"/>
      <c r="M98" s="328"/>
      <c r="N98" s="328"/>
      <c r="O98" s="328"/>
      <c r="P98" s="328"/>
      <c r="Q98" s="328"/>
      <c r="R98" s="328"/>
      <c r="S98" s="328"/>
      <c r="T98" s="328"/>
      <c r="U98" s="328"/>
      <c r="V98" s="328"/>
      <c r="W98" s="328"/>
      <c r="X98" s="328"/>
      <c r="Y98" s="328"/>
      <c r="Z98" s="328"/>
      <c r="AA98" s="328"/>
      <c r="AB98" s="328"/>
    </row>
    <row r="99" ht="15.75" customHeight="1">
      <c r="A99" s="328"/>
      <c r="B99" s="328"/>
      <c r="C99" s="328"/>
      <c r="D99" s="328"/>
      <c r="E99" s="328"/>
      <c r="F99" s="328"/>
      <c r="G99" s="328"/>
      <c r="H99" s="328"/>
      <c r="I99" s="328"/>
      <c r="J99" s="328"/>
      <c r="K99" s="328"/>
      <c r="L99" s="328"/>
      <c r="M99" s="328"/>
      <c r="N99" s="328"/>
      <c r="O99" s="328"/>
      <c r="P99" s="328"/>
      <c r="Q99" s="328"/>
      <c r="R99" s="328"/>
      <c r="S99" s="328"/>
      <c r="T99" s="328"/>
      <c r="U99" s="328"/>
      <c r="V99" s="328"/>
      <c r="W99" s="328"/>
      <c r="X99" s="328"/>
      <c r="Y99" s="328"/>
      <c r="Z99" s="328"/>
      <c r="AA99" s="328"/>
      <c r="AB99" s="328"/>
    </row>
    <row r="100" ht="15.75" customHeight="1">
      <c r="A100" s="328"/>
      <c r="B100" s="328"/>
      <c r="C100" s="328"/>
      <c r="D100" s="328"/>
      <c r="E100" s="328"/>
      <c r="F100" s="328"/>
      <c r="G100" s="328"/>
      <c r="H100" s="328"/>
      <c r="I100" s="328"/>
      <c r="J100" s="328"/>
      <c r="K100" s="328"/>
      <c r="L100" s="328"/>
      <c r="M100" s="328"/>
      <c r="N100" s="328"/>
      <c r="O100" s="328"/>
      <c r="P100" s="328"/>
      <c r="Q100" s="328"/>
      <c r="R100" s="328"/>
      <c r="S100" s="328"/>
      <c r="T100" s="328"/>
      <c r="U100" s="328"/>
      <c r="V100" s="328"/>
      <c r="W100" s="328"/>
      <c r="X100" s="328"/>
      <c r="Y100" s="328"/>
      <c r="Z100" s="328"/>
      <c r="AA100" s="328"/>
      <c r="AB100" s="328"/>
    </row>
    <row r="101" ht="15.75" customHeight="1">
      <c r="A101" s="328"/>
      <c r="B101" s="328"/>
      <c r="C101" s="328"/>
      <c r="D101" s="328"/>
      <c r="E101" s="328"/>
      <c r="F101" s="328"/>
      <c r="G101" s="328"/>
      <c r="H101" s="328"/>
      <c r="I101" s="328"/>
      <c r="J101" s="328"/>
      <c r="K101" s="328"/>
      <c r="L101" s="328"/>
      <c r="M101" s="328"/>
      <c r="N101" s="328"/>
      <c r="O101" s="328"/>
      <c r="P101" s="328"/>
      <c r="Q101" s="328"/>
      <c r="R101" s="328"/>
      <c r="S101" s="328"/>
      <c r="T101" s="328"/>
      <c r="U101" s="328"/>
      <c r="V101" s="328"/>
      <c r="W101" s="328"/>
      <c r="X101" s="328"/>
      <c r="Y101" s="328"/>
      <c r="Z101" s="328"/>
      <c r="AA101" s="328"/>
      <c r="AB101" s="328"/>
    </row>
    <row r="102" ht="15.75" customHeight="1">
      <c r="A102" s="328"/>
      <c r="B102" s="328"/>
      <c r="C102" s="328"/>
      <c r="D102" s="328"/>
      <c r="E102" s="328"/>
      <c r="F102" s="328"/>
      <c r="G102" s="328"/>
      <c r="H102" s="328"/>
      <c r="I102" s="328"/>
      <c r="J102" s="328"/>
      <c r="K102" s="328"/>
      <c r="L102" s="328"/>
      <c r="M102" s="328"/>
      <c r="N102" s="328"/>
      <c r="O102" s="328"/>
      <c r="P102" s="328"/>
      <c r="Q102" s="328"/>
      <c r="R102" s="328"/>
      <c r="S102" s="328"/>
      <c r="T102" s="328"/>
      <c r="U102" s="328"/>
      <c r="V102" s="328"/>
      <c r="W102" s="328"/>
      <c r="X102" s="328"/>
      <c r="Y102" s="328"/>
      <c r="Z102" s="328"/>
      <c r="AA102" s="328"/>
      <c r="AB102" s="328"/>
    </row>
    <row r="103" ht="15.75" customHeight="1">
      <c r="A103" s="328"/>
      <c r="B103" s="328"/>
      <c r="C103" s="328"/>
      <c r="D103" s="328"/>
      <c r="E103" s="328"/>
      <c r="F103" s="328"/>
      <c r="G103" s="328"/>
      <c r="H103" s="328"/>
      <c r="I103" s="328"/>
      <c r="J103" s="328"/>
      <c r="K103" s="328"/>
      <c r="L103" s="328"/>
      <c r="M103" s="328"/>
      <c r="N103" s="328"/>
      <c r="O103" s="328"/>
      <c r="P103" s="328"/>
      <c r="Q103" s="328"/>
      <c r="R103" s="328"/>
      <c r="S103" s="328"/>
      <c r="T103" s="328"/>
      <c r="U103" s="328"/>
      <c r="V103" s="328"/>
      <c r="W103" s="328"/>
      <c r="X103" s="328"/>
      <c r="Y103" s="328"/>
      <c r="Z103" s="328"/>
      <c r="AA103" s="328"/>
      <c r="AB103" s="328"/>
    </row>
    <row r="104" ht="15.75" customHeight="1">
      <c r="A104" s="328"/>
      <c r="B104" s="328"/>
      <c r="C104" s="328"/>
      <c r="D104" s="328"/>
      <c r="E104" s="328"/>
      <c r="F104" s="328"/>
      <c r="G104" s="328"/>
      <c r="H104" s="328"/>
      <c r="I104" s="328"/>
      <c r="J104" s="328"/>
      <c r="K104" s="328"/>
      <c r="L104" s="328"/>
      <c r="M104" s="328"/>
      <c r="N104" s="328"/>
      <c r="O104" s="328"/>
      <c r="P104" s="328"/>
      <c r="Q104" s="328"/>
      <c r="R104" s="328"/>
      <c r="S104" s="328"/>
      <c r="T104" s="328"/>
      <c r="U104" s="328"/>
      <c r="V104" s="328"/>
      <c r="W104" s="328"/>
      <c r="X104" s="328"/>
      <c r="Y104" s="328"/>
      <c r="Z104" s="328"/>
      <c r="AA104" s="328"/>
      <c r="AB104" s="328"/>
    </row>
    <row r="105" ht="15.75" customHeight="1">
      <c r="A105" s="328"/>
      <c r="B105" s="328"/>
      <c r="C105" s="328"/>
      <c r="D105" s="328"/>
      <c r="E105" s="328"/>
      <c r="F105" s="328"/>
      <c r="G105" s="328"/>
      <c r="H105" s="328"/>
      <c r="I105" s="328"/>
      <c r="J105" s="328"/>
      <c r="K105" s="328"/>
      <c r="L105" s="328"/>
      <c r="M105" s="328"/>
      <c r="N105" s="328"/>
      <c r="O105" s="328"/>
      <c r="P105" s="328"/>
      <c r="Q105" s="328"/>
      <c r="R105" s="328"/>
      <c r="S105" s="328"/>
      <c r="T105" s="328"/>
      <c r="U105" s="328"/>
      <c r="V105" s="328"/>
      <c r="W105" s="328"/>
      <c r="X105" s="328"/>
      <c r="Y105" s="328"/>
      <c r="Z105" s="328"/>
      <c r="AA105" s="328"/>
      <c r="AB105" s="328"/>
    </row>
    <row r="106" ht="15.75" customHeight="1">
      <c r="A106" s="328"/>
      <c r="B106" s="328"/>
      <c r="C106" s="328"/>
      <c r="D106" s="328"/>
      <c r="E106" s="328"/>
      <c r="F106" s="328"/>
      <c r="G106" s="328"/>
      <c r="H106" s="328"/>
      <c r="I106" s="328"/>
      <c r="J106" s="328"/>
      <c r="K106" s="328"/>
      <c r="L106" s="328"/>
      <c r="M106" s="328"/>
      <c r="N106" s="328"/>
      <c r="O106" s="328"/>
      <c r="P106" s="328"/>
      <c r="Q106" s="328"/>
      <c r="R106" s="328"/>
      <c r="S106" s="328"/>
      <c r="T106" s="328"/>
      <c r="U106" s="328"/>
      <c r="V106" s="328"/>
      <c r="W106" s="328"/>
      <c r="X106" s="328"/>
      <c r="Y106" s="328"/>
      <c r="Z106" s="328"/>
      <c r="AA106" s="328"/>
      <c r="AB106" s="328"/>
    </row>
    <row r="107" ht="15.75" customHeight="1">
      <c r="A107" s="328"/>
      <c r="B107" s="328"/>
      <c r="C107" s="328"/>
      <c r="D107" s="328"/>
      <c r="E107" s="328"/>
      <c r="F107" s="328"/>
      <c r="G107" s="328"/>
      <c r="H107" s="328"/>
      <c r="I107" s="328"/>
      <c r="J107" s="328"/>
      <c r="K107" s="328"/>
      <c r="L107" s="328"/>
      <c r="M107" s="328"/>
      <c r="N107" s="328"/>
      <c r="O107" s="328"/>
      <c r="P107" s="328"/>
      <c r="Q107" s="328"/>
      <c r="R107" s="328"/>
      <c r="S107" s="328"/>
      <c r="T107" s="328"/>
      <c r="U107" s="328"/>
      <c r="V107" s="328"/>
      <c r="W107" s="328"/>
      <c r="X107" s="328"/>
      <c r="Y107" s="328"/>
      <c r="Z107" s="328"/>
      <c r="AA107" s="328"/>
      <c r="AB107" s="328"/>
    </row>
    <row r="108" ht="15.75" customHeight="1">
      <c r="A108" s="328"/>
      <c r="B108" s="328"/>
      <c r="C108" s="328"/>
      <c r="D108" s="328"/>
      <c r="E108" s="328"/>
      <c r="F108" s="328"/>
      <c r="G108" s="328"/>
      <c r="H108" s="328"/>
      <c r="I108" s="328"/>
      <c r="J108" s="328"/>
      <c r="K108" s="328"/>
      <c r="L108" s="328"/>
      <c r="M108" s="328"/>
      <c r="N108" s="328"/>
      <c r="O108" s="328"/>
      <c r="P108" s="328"/>
      <c r="Q108" s="328"/>
      <c r="R108" s="328"/>
      <c r="S108" s="328"/>
      <c r="T108" s="328"/>
      <c r="U108" s="328"/>
      <c r="V108" s="328"/>
      <c r="W108" s="328"/>
      <c r="X108" s="328"/>
      <c r="Y108" s="328"/>
      <c r="Z108" s="328"/>
      <c r="AA108" s="328"/>
      <c r="AB108" s="328"/>
    </row>
    <row r="109" ht="15.75" customHeight="1">
      <c r="A109" s="328"/>
      <c r="B109" s="328"/>
      <c r="C109" s="328"/>
      <c r="D109" s="328"/>
      <c r="E109" s="328"/>
      <c r="F109" s="328"/>
      <c r="G109" s="328"/>
      <c r="H109" s="328"/>
      <c r="I109" s="328"/>
      <c r="J109" s="328"/>
      <c r="K109" s="328"/>
      <c r="L109" s="328"/>
      <c r="M109" s="328"/>
      <c r="N109" s="328"/>
      <c r="O109" s="328"/>
      <c r="P109" s="328"/>
      <c r="Q109" s="328"/>
      <c r="R109" s="328"/>
      <c r="S109" s="328"/>
      <c r="T109" s="328"/>
      <c r="U109" s="328"/>
      <c r="V109" s="328"/>
      <c r="W109" s="328"/>
      <c r="X109" s="328"/>
      <c r="Y109" s="328"/>
      <c r="Z109" s="328"/>
      <c r="AA109" s="328"/>
      <c r="AB109" s="328"/>
    </row>
    <row r="110" ht="15.75" customHeight="1">
      <c r="A110" s="328"/>
      <c r="B110" s="328"/>
      <c r="C110" s="328"/>
      <c r="D110" s="328"/>
      <c r="E110" s="328"/>
      <c r="F110" s="328"/>
      <c r="G110" s="328"/>
      <c r="H110" s="328"/>
      <c r="I110" s="328"/>
      <c r="J110" s="328"/>
      <c r="K110" s="328"/>
      <c r="L110" s="328"/>
      <c r="M110" s="328"/>
      <c r="N110" s="328"/>
      <c r="O110" s="328"/>
      <c r="P110" s="328"/>
      <c r="Q110" s="328"/>
      <c r="R110" s="328"/>
      <c r="S110" s="328"/>
      <c r="T110" s="328"/>
      <c r="U110" s="328"/>
      <c r="V110" s="328"/>
      <c r="W110" s="328"/>
      <c r="X110" s="328"/>
      <c r="Y110" s="328"/>
      <c r="Z110" s="328"/>
      <c r="AA110" s="328"/>
      <c r="AB110" s="328"/>
    </row>
    <row r="111" ht="15.75" customHeight="1">
      <c r="A111" s="328"/>
      <c r="B111" s="328"/>
      <c r="C111" s="328"/>
      <c r="D111" s="328"/>
      <c r="E111" s="328"/>
      <c r="F111" s="328"/>
      <c r="G111" s="328"/>
      <c r="H111" s="328"/>
      <c r="I111" s="328"/>
      <c r="J111" s="328"/>
      <c r="K111" s="328"/>
      <c r="L111" s="328"/>
      <c r="M111" s="328"/>
      <c r="N111" s="328"/>
      <c r="O111" s="328"/>
      <c r="P111" s="328"/>
      <c r="Q111" s="328"/>
      <c r="R111" s="328"/>
      <c r="S111" s="328"/>
      <c r="T111" s="328"/>
      <c r="U111" s="328"/>
      <c r="V111" s="328"/>
      <c r="W111" s="328"/>
      <c r="X111" s="328"/>
      <c r="Y111" s="328"/>
      <c r="Z111" s="328"/>
      <c r="AA111" s="328"/>
      <c r="AB111" s="328"/>
    </row>
    <row r="112" ht="15.75" customHeight="1">
      <c r="A112" s="328"/>
      <c r="B112" s="328"/>
      <c r="C112" s="328"/>
      <c r="D112" s="328"/>
      <c r="E112" s="328"/>
      <c r="F112" s="328"/>
      <c r="G112" s="328"/>
      <c r="H112" s="328"/>
      <c r="I112" s="328"/>
      <c r="J112" s="328"/>
      <c r="K112" s="328"/>
      <c r="L112" s="328"/>
      <c r="M112" s="328"/>
      <c r="N112" s="328"/>
      <c r="O112" s="328"/>
      <c r="P112" s="328"/>
      <c r="Q112" s="328"/>
      <c r="R112" s="328"/>
      <c r="S112" s="328"/>
      <c r="T112" s="328"/>
      <c r="U112" s="328"/>
      <c r="V112" s="328"/>
      <c r="W112" s="328"/>
      <c r="X112" s="328"/>
      <c r="Y112" s="328"/>
      <c r="Z112" s="328"/>
      <c r="AA112" s="328"/>
      <c r="AB112" s="328"/>
    </row>
    <row r="113" ht="15.75" customHeight="1">
      <c r="A113" s="328"/>
      <c r="B113" s="328"/>
      <c r="C113" s="328"/>
      <c r="D113" s="328"/>
      <c r="E113" s="328"/>
      <c r="F113" s="328"/>
      <c r="G113" s="328"/>
      <c r="H113" s="328"/>
      <c r="I113" s="328"/>
      <c r="J113" s="328"/>
      <c r="K113" s="328"/>
      <c r="L113" s="328"/>
      <c r="M113" s="328"/>
      <c r="N113" s="328"/>
      <c r="O113" s="328"/>
      <c r="P113" s="328"/>
      <c r="Q113" s="328"/>
      <c r="R113" s="328"/>
      <c r="S113" s="328"/>
      <c r="T113" s="328"/>
      <c r="U113" s="328"/>
      <c r="V113" s="328"/>
      <c r="W113" s="328"/>
      <c r="X113" s="328"/>
      <c r="Y113" s="328"/>
      <c r="Z113" s="328"/>
      <c r="AA113" s="328"/>
      <c r="AB113" s="328"/>
    </row>
    <row r="114" ht="15.75" customHeight="1">
      <c r="A114" s="328"/>
      <c r="B114" s="328"/>
      <c r="C114" s="328"/>
      <c r="D114" s="328"/>
      <c r="E114" s="328"/>
      <c r="F114" s="328"/>
      <c r="G114" s="328"/>
      <c r="H114" s="328"/>
      <c r="I114" s="328"/>
      <c r="J114" s="328"/>
      <c r="K114" s="328"/>
      <c r="L114" s="328"/>
      <c r="M114" s="328"/>
      <c r="N114" s="328"/>
      <c r="O114" s="328"/>
      <c r="P114" s="328"/>
      <c r="Q114" s="328"/>
      <c r="R114" s="328"/>
      <c r="S114" s="328"/>
      <c r="T114" s="328"/>
      <c r="U114" s="328"/>
      <c r="V114" s="328"/>
      <c r="W114" s="328"/>
      <c r="X114" s="328"/>
      <c r="Y114" s="328"/>
      <c r="Z114" s="328"/>
      <c r="AA114" s="328"/>
      <c r="AB114" s="328"/>
    </row>
    <row r="115" ht="15.75" customHeight="1">
      <c r="A115" s="328"/>
      <c r="B115" s="328"/>
      <c r="C115" s="328"/>
      <c r="D115" s="328"/>
      <c r="E115" s="328"/>
      <c r="F115" s="328"/>
      <c r="G115" s="328"/>
      <c r="H115" s="328"/>
      <c r="I115" s="328"/>
      <c r="J115" s="328"/>
      <c r="K115" s="328"/>
      <c r="L115" s="328"/>
      <c r="M115" s="328"/>
      <c r="N115" s="328"/>
      <c r="O115" s="328"/>
      <c r="P115" s="328"/>
      <c r="Q115" s="328"/>
      <c r="R115" s="328"/>
      <c r="S115" s="328"/>
      <c r="T115" s="328"/>
      <c r="U115" s="328"/>
      <c r="V115" s="328"/>
      <c r="W115" s="328"/>
      <c r="X115" s="328"/>
      <c r="Y115" s="328"/>
      <c r="Z115" s="328"/>
      <c r="AA115" s="328"/>
      <c r="AB115" s="328"/>
    </row>
    <row r="116" ht="15.75" customHeight="1">
      <c r="A116" s="328"/>
      <c r="B116" s="328"/>
      <c r="C116" s="328"/>
      <c r="D116" s="328"/>
      <c r="E116" s="328"/>
      <c r="F116" s="328"/>
      <c r="G116" s="328"/>
      <c r="H116" s="328"/>
      <c r="I116" s="328"/>
      <c r="J116" s="328"/>
      <c r="K116" s="328"/>
      <c r="L116" s="328"/>
      <c r="M116" s="328"/>
      <c r="N116" s="328"/>
      <c r="O116" s="328"/>
      <c r="P116" s="328"/>
      <c r="Q116" s="328"/>
      <c r="R116" s="328"/>
      <c r="S116" s="328"/>
      <c r="T116" s="328"/>
      <c r="U116" s="328"/>
      <c r="V116" s="328"/>
      <c r="W116" s="328"/>
      <c r="X116" s="328"/>
      <c r="Y116" s="328"/>
      <c r="Z116" s="328"/>
      <c r="AA116" s="328"/>
      <c r="AB116" s="328"/>
    </row>
    <row r="117" ht="15.75" customHeight="1">
      <c r="A117" s="328"/>
      <c r="B117" s="328"/>
      <c r="C117" s="328"/>
      <c r="D117" s="328"/>
      <c r="E117" s="328"/>
      <c r="F117" s="328"/>
      <c r="G117" s="328"/>
      <c r="H117" s="328"/>
      <c r="I117" s="328"/>
      <c r="J117" s="328"/>
      <c r="K117" s="328"/>
      <c r="L117" s="328"/>
      <c r="M117" s="328"/>
      <c r="N117" s="328"/>
      <c r="O117" s="328"/>
      <c r="P117" s="328"/>
      <c r="Q117" s="328"/>
      <c r="R117" s="328"/>
      <c r="S117" s="328"/>
      <c r="T117" s="328"/>
      <c r="U117" s="328"/>
      <c r="V117" s="328"/>
      <c r="W117" s="328"/>
      <c r="X117" s="328"/>
      <c r="Y117" s="328"/>
      <c r="Z117" s="328"/>
      <c r="AA117" s="328"/>
      <c r="AB117" s="328"/>
    </row>
    <row r="118" ht="15.75" customHeight="1">
      <c r="A118" s="328"/>
      <c r="B118" s="328"/>
      <c r="C118" s="328"/>
      <c r="D118" s="328"/>
      <c r="E118" s="328"/>
      <c r="F118" s="328"/>
      <c r="G118" s="328"/>
      <c r="H118" s="328"/>
      <c r="I118" s="328"/>
      <c r="J118" s="328"/>
      <c r="K118" s="328"/>
      <c r="L118" s="328"/>
      <c r="M118" s="328"/>
      <c r="N118" s="328"/>
      <c r="O118" s="328"/>
      <c r="P118" s="328"/>
      <c r="Q118" s="328"/>
      <c r="R118" s="328"/>
      <c r="S118" s="328"/>
      <c r="T118" s="328"/>
      <c r="U118" s="328"/>
      <c r="V118" s="328"/>
      <c r="W118" s="328"/>
      <c r="X118" s="328"/>
      <c r="Y118" s="328"/>
      <c r="Z118" s="328"/>
      <c r="AA118" s="328"/>
      <c r="AB118" s="328"/>
    </row>
    <row r="119" ht="15.75" customHeight="1">
      <c r="A119" s="328"/>
      <c r="B119" s="328"/>
      <c r="C119" s="328"/>
      <c r="D119" s="328"/>
      <c r="E119" s="328"/>
      <c r="F119" s="328"/>
      <c r="G119" s="328"/>
      <c r="H119" s="328"/>
      <c r="I119" s="328"/>
      <c r="J119" s="328"/>
      <c r="K119" s="328"/>
      <c r="L119" s="328"/>
      <c r="M119" s="328"/>
      <c r="N119" s="328"/>
      <c r="O119" s="328"/>
      <c r="P119" s="328"/>
      <c r="Q119" s="328"/>
      <c r="R119" s="328"/>
      <c r="S119" s="328"/>
      <c r="T119" s="328"/>
      <c r="U119" s="328"/>
      <c r="V119" s="328"/>
      <c r="W119" s="328"/>
      <c r="X119" s="328"/>
      <c r="Y119" s="328"/>
      <c r="Z119" s="328"/>
      <c r="AA119" s="328"/>
      <c r="AB119" s="328"/>
    </row>
    <row r="120" ht="15.75" customHeight="1">
      <c r="A120" s="328"/>
      <c r="B120" s="328"/>
      <c r="C120" s="328"/>
      <c r="D120" s="328"/>
      <c r="E120" s="328"/>
      <c r="F120" s="328"/>
      <c r="G120" s="328"/>
      <c r="H120" s="328"/>
      <c r="I120" s="328"/>
      <c r="J120" s="328"/>
      <c r="K120" s="328"/>
      <c r="L120" s="328"/>
      <c r="M120" s="328"/>
      <c r="N120" s="328"/>
      <c r="O120" s="328"/>
      <c r="P120" s="328"/>
      <c r="Q120" s="328"/>
      <c r="R120" s="328"/>
      <c r="S120" s="328"/>
      <c r="T120" s="328"/>
      <c r="U120" s="328"/>
      <c r="V120" s="328"/>
      <c r="W120" s="328"/>
      <c r="X120" s="328"/>
      <c r="Y120" s="328"/>
      <c r="Z120" s="328"/>
      <c r="AA120" s="328"/>
      <c r="AB120" s="328"/>
    </row>
    <row r="121" ht="15.75" customHeight="1">
      <c r="A121" s="328"/>
      <c r="B121" s="328"/>
      <c r="C121" s="328"/>
      <c r="D121" s="328"/>
      <c r="E121" s="328"/>
      <c r="F121" s="328"/>
      <c r="G121" s="328"/>
      <c r="H121" s="328"/>
      <c r="I121" s="328"/>
      <c r="J121" s="328"/>
      <c r="K121" s="328"/>
      <c r="L121" s="328"/>
      <c r="M121" s="328"/>
      <c r="N121" s="328"/>
      <c r="O121" s="328"/>
      <c r="P121" s="328"/>
      <c r="Q121" s="328"/>
      <c r="R121" s="328"/>
      <c r="S121" s="328"/>
      <c r="T121" s="328"/>
      <c r="U121" s="328"/>
      <c r="V121" s="328"/>
      <c r="W121" s="328"/>
      <c r="X121" s="328"/>
      <c r="Y121" s="328"/>
      <c r="Z121" s="328"/>
      <c r="AA121" s="328"/>
      <c r="AB121" s="328"/>
    </row>
    <row r="122" ht="15.75" customHeight="1">
      <c r="A122" s="328"/>
      <c r="B122" s="328"/>
      <c r="C122" s="328"/>
      <c r="D122" s="328"/>
      <c r="E122" s="328"/>
      <c r="F122" s="328"/>
      <c r="G122" s="328"/>
      <c r="H122" s="328"/>
      <c r="I122" s="328"/>
      <c r="J122" s="328"/>
      <c r="K122" s="328"/>
      <c r="L122" s="328"/>
      <c r="M122" s="328"/>
      <c r="N122" s="328"/>
      <c r="O122" s="328"/>
      <c r="P122" s="328"/>
      <c r="Q122" s="328"/>
      <c r="R122" s="328"/>
      <c r="S122" s="328"/>
      <c r="T122" s="328"/>
      <c r="U122" s="328"/>
      <c r="V122" s="328"/>
      <c r="W122" s="328"/>
      <c r="X122" s="328"/>
      <c r="Y122" s="328"/>
      <c r="Z122" s="328"/>
      <c r="AA122" s="328"/>
      <c r="AB122" s="328"/>
    </row>
    <row r="123" ht="15.75" customHeight="1">
      <c r="A123" s="328"/>
      <c r="B123" s="328"/>
      <c r="C123" s="328"/>
      <c r="D123" s="328"/>
      <c r="E123" s="328"/>
      <c r="F123" s="328"/>
      <c r="G123" s="328"/>
      <c r="H123" s="328"/>
      <c r="I123" s="328"/>
      <c r="J123" s="328"/>
      <c r="K123" s="328"/>
      <c r="L123" s="328"/>
      <c r="M123" s="328"/>
      <c r="N123" s="328"/>
      <c r="O123" s="328"/>
      <c r="P123" s="328"/>
      <c r="Q123" s="328"/>
      <c r="R123" s="328"/>
      <c r="S123" s="328"/>
      <c r="T123" s="328"/>
      <c r="U123" s="328"/>
      <c r="V123" s="328"/>
      <c r="W123" s="328"/>
      <c r="X123" s="328"/>
      <c r="Y123" s="328"/>
      <c r="Z123" s="328"/>
      <c r="AA123" s="328"/>
      <c r="AB123" s="328"/>
    </row>
    <row r="124" ht="15.75" customHeight="1">
      <c r="A124" s="328"/>
      <c r="B124" s="328"/>
      <c r="C124" s="328"/>
      <c r="D124" s="328"/>
      <c r="E124" s="328"/>
      <c r="F124" s="328"/>
      <c r="G124" s="328"/>
      <c r="H124" s="328"/>
      <c r="I124" s="328"/>
      <c r="J124" s="328"/>
      <c r="K124" s="328"/>
      <c r="L124" s="328"/>
      <c r="M124" s="328"/>
      <c r="N124" s="328"/>
      <c r="O124" s="328"/>
      <c r="P124" s="328"/>
      <c r="Q124" s="328"/>
      <c r="R124" s="328"/>
      <c r="S124" s="328"/>
      <c r="T124" s="328"/>
      <c r="U124" s="328"/>
      <c r="V124" s="328"/>
      <c r="W124" s="328"/>
      <c r="X124" s="328"/>
      <c r="Y124" s="328"/>
      <c r="Z124" s="328"/>
      <c r="AA124" s="328"/>
      <c r="AB124" s="328"/>
    </row>
    <row r="125" ht="15.75" customHeight="1">
      <c r="A125" s="328"/>
      <c r="B125" s="328"/>
      <c r="C125" s="328"/>
      <c r="D125" s="328"/>
      <c r="E125" s="328"/>
      <c r="F125" s="328"/>
      <c r="G125" s="328"/>
      <c r="H125" s="328"/>
      <c r="I125" s="328"/>
      <c r="J125" s="328"/>
      <c r="K125" s="328"/>
      <c r="L125" s="328"/>
      <c r="M125" s="328"/>
      <c r="N125" s="328"/>
      <c r="O125" s="328"/>
      <c r="P125" s="328"/>
      <c r="Q125" s="328"/>
      <c r="R125" s="328"/>
      <c r="S125" s="328"/>
      <c r="T125" s="328"/>
      <c r="U125" s="328"/>
      <c r="V125" s="328"/>
      <c r="W125" s="328"/>
      <c r="X125" s="328"/>
      <c r="Y125" s="328"/>
      <c r="Z125" s="328"/>
      <c r="AA125" s="328"/>
      <c r="AB125" s="328"/>
    </row>
    <row r="126" ht="15.75" customHeight="1">
      <c r="A126" s="328"/>
      <c r="B126" s="328"/>
      <c r="C126" s="328"/>
      <c r="D126" s="328"/>
      <c r="E126" s="328"/>
      <c r="F126" s="328"/>
      <c r="G126" s="328"/>
      <c r="H126" s="328"/>
      <c r="I126" s="328"/>
      <c r="J126" s="328"/>
      <c r="K126" s="328"/>
      <c r="L126" s="328"/>
      <c r="M126" s="328"/>
      <c r="N126" s="328"/>
      <c r="O126" s="328"/>
      <c r="P126" s="328"/>
      <c r="Q126" s="328"/>
      <c r="R126" s="328"/>
      <c r="S126" s="328"/>
      <c r="T126" s="328"/>
      <c r="U126" s="328"/>
      <c r="V126" s="328"/>
      <c r="W126" s="328"/>
      <c r="X126" s="328"/>
      <c r="Y126" s="328"/>
      <c r="Z126" s="328"/>
      <c r="AA126" s="328"/>
      <c r="AB126" s="328"/>
    </row>
    <row r="127" ht="15.75" customHeight="1">
      <c r="A127" s="328"/>
      <c r="B127" s="328"/>
      <c r="C127" s="328"/>
      <c r="D127" s="328"/>
      <c r="E127" s="328"/>
      <c r="F127" s="328"/>
      <c r="G127" s="328"/>
      <c r="H127" s="328"/>
      <c r="I127" s="328"/>
      <c r="J127" s="328"/>
      <c r="K127" s="328"/>
      <c r="L127" s="328"/>
      <c r="M127" s="328"/>
      <c r="N127" s="328"/>
      <c r="O127" s="328"/>
      <c r="P127" s="328"/>
      <c r="Q127" s="328"/>
      <c r="R127" s="328"/>
      <c r="S127" s="328"/>
      <c r="T127" s="328"/>
      <c r="U127" s="328"/>
      <c r="V127" s="328"/>
      <c r="W127" s="328"/>
      <c r="X127" s="328"/>
      <c r="Y127" s="328"/>
      <c r="Z127" s="328"/>
      <c r="AA127" s="328"/>
      <c r="AB127" s="328"/>
    </row>
    <row r="128" ht="15.75" customHeight="1">
      <c r="A128" s="328"/>
      <c r="B128" s="328"/>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c r="Z128" s="328"/>
      <c r="AA128" s="328"/>
      <c r="AB128" s="328"/>
    </row>
    <row r="129" ht="15.75" customHeight="1">
      <c r="A129" s="328"/>
      <c r="B129" s="328"/>
      <c r="C129" s="328"/>
      <c r="D129" s="328"/>
      <c r="E129" s="328"/>
      <c r="F129" s="328"/>
      <c r="G129" s="328"/>
      <c r="H129" s="328"/>
      <c r="I129" s="328"/>
      <c r="J129" s="328"/>
      <c r="K129" s="328"/>
      <c r="L129" s="328"/>
      <c r="M129" s="328"/>
      <c r="N129" s="328"/>
      <c r="O129" s="328"/>
      <c r="P129" s="328"/>
      <c r="Q129" s="328"/>
      <c r="R129" s="328"/>
      <c r="S129" s="328"/>
      <c r="T129" s="328"/>
      <c r="U129" s="328"/>
      <c r="V129" s="328"/>
      <c r="W129" s="328"/>
      <c r="X129" s="328"/>
      <c r="Y129" s="328"/>
      <c r="Z129" s="328"/>
      <c r="AA129" s="328"/>
      <c r="AB129" s="328"/>
    </row>
    <row r="130" ht="15.75" customHeight="1">
      <c r="A130" s="328"/>
      <c r="B130" s="328"/>
      <c r="C130" s="328"/>
      <c r="D130" s="328"/>
      <c r="E130" s="328"/>
      <c r="F130" s="328"/>
      <c r="G130" s="328"/>
      <c r="H130" s="328"/>
      <c r="I130" s="328"/>
      <c r="J130" s="328"/>
      <c r="K130" s="328"/>
      <c r="L130" s="328"/>
      <c r="M130" s="328"/>
      <c r="N130" s="328"/>
      <c r="O130" s="328"/>
      <c r="P130" s="328"/>
      <c r="Q130" s="328"/>
      <c r="R130" s="328"/>
      <c r="S130" s="328"/>
      <c r="T130" s="328"/>
      <c r="U130" s="328"/>
      <c r="V130" s="328"/>
      <c r="W130" s="328"/>
      <c r="X130" s="328"/>
      <c r="Y130" s="328"/>
      <c r="Z130" s="328"/>
      <c r="AA130" s="328"/>
      <c r="AB130" s="328"/>
    </row>
    <row r="131" ht="15.75" customHeight="1">
      <c r="A131" s="328"/>
      <c r="B131" s="328"/>
      <c r="C131" s="328"/>
      <c r="D131" s="328"/>
      <c r="E131" s="328"/>
      <c r="F131" s="328"/>
      <c r="G131" s="328"/>
      <c r="H131" s="328"/>
      <c r="I131" s="328"/>
      <c r="J131" s="328"/>
      <c r="K131" s="328"/>
      <c r="L131" s="328"/>
      <c r="M131" s="328"/>
      <c r="N131" s="328"/>
      <c r="O131" s="328"/>
      <c r="P131" s="328"/>
      <c r="Q131" s="328"/>
      <c r="R131" s="328"/>
      <c r="S131" s="328"/>
      <c r="T131" s="328"/>
      <c r="U131" s="328"/>
      <c r="V131" s="328"/>
      <c r="W131" s="328"/>
      <c r="X131" s="328"/>
      <c r="Y131" s="328"/>
      <c r="Z131" s="328"/>
      <c r="AA131" s="328"/>
      <c r="AB131" s="328"/>
    </row>
    <row r="132" ht="15.75" customHeight="1">
      <c r="A132" s="328"/>
      <c r="B132" s="328"/>
      <c r="C132" s="328"/>
      <c r="D132" s="328"/>
      <c r="E132" s="328"/>
      <c r="F132" s="328"/>
      <c r="G132" s="328"/>
      <c r="H132" s="328"/>
      <c r="I132" s="328"/>
      <c r="J132" s="328"/>
      <c r="K132" s="328"/>
      <c r="L132" s="328"/>
      <c r="M132" s="328"/>
      <c r="N132" s="328"/>
      <c r="O132" s="328"/>
      <c r="P132" s="328"/>
      <c r="Q132" s="328"/>
      <c r="R132" s="328"/>
      <c r="S132" s="328"/>
      <c r="T132" s="328"/>
      <c r="U132" s="328"/>
      <c r="V132" s="328"/>
      <c r="W132" s="328"/>
      <c r="X132" s="328"/>
      <c r="Y132" s="328"/>
      <c r="Z132" s="328"/>
      <c r="AA132" s="328"/>
      <c r="AB132" s="328"/>
    </row>
    <row r="133" ht="15.75" customHeight="1">
      <c r="A133" s="328"/>
      <c r="B133" s="328"/>
      <c r="C133" s="328"/>
      <c r="D133" s="328"/>
      <c r="E133" s="328"/>
      <c r="F133" s="328"/>
      <c r="G133" s="328"/>
      <c r="H133" s="328"/>
      <c r="I133" s="328"/>
      <c r="J133" s="328"/>
      <c r="K133" s="328"/>
      <c r="L133" s="328"/>
      <c r="M133" s="328"/>
      <c r="N133" s="328"/>
      <c r="O133" s="328"/>
      <c r="P133" s="328"/>
      <c r="Q133" s="328"/>
      <c r="R133" s="328"/>
      <c r="S133" s="328"/>
      <c r="T133" s="328"/>
      <c r="U133" s="328"/>
      <c r="V133" s="328"/>
      <c r="W133" s="328"/>
      <c r="X133" s="328"/>
      <c r="Y133" s="328"/>
      <c r="Z133" s="328"/>
      <c r="AA133" s="328"/>
      <c r="AB133" s="328"/>
    </row>
    <row r="134" ht="15.75" customHeight="1">
      <c r="A134" s="328"/>
      <c r="B134" s="328"/>
      <c r="C134" s="328"/>
      <c r="D134" s="328"/>
      <c r="E134" s="328"/>
      <c r="F134" s="328"/>
      <c r="G134" s="328"/>
      <c r="H134" s="328"/>
      <c r="I134" s="328"/>
      <c r="J134" s="328"/>
      <c r="K134" s="328"/>
      <c r="L134" s="328"/>
      <c r="M134" s="328"/>
      <c r="N134" s="328"/>
      <c r="O134" s="328"/>
      <c r="P134" s="328"/>
      <c r="Q134" s="328"/>
      <c r="R134" s="328"/>
      <c r="S134" s="328"/>
      <c r="T134" s="328"/>
      <c r="U134" s="328"/>
      <c r="V134" s="328"/>
      <c r="W134" s="328"/>
      <c r="X134" s="328"/>
      <c r="Y134" s="328"/>
      <c r="Z134" s="328"/>
      <c r="AA134" s="328"/>
      <c r="AB134" s="328"/>
    </row>
    <row r="135" ht="15.75" customHeight="1">
      <c r="A135" s="328"/>
      <c r="B135" s="328"/>
      <c r="C135" s="328"/>
      <c r="D135" s="328"/>
      <c r="E135" s="328"/>
      <c r="F135" s="328"/>
      <c r="G135" s="328"/>
      <c r="H135" s="328"/>
      <c r="I135" s="328"/>
      <c r="J135" s="328"/>
      <c r="K135" s="328"/>
      <c r="L135" s="328"/>
      <c r="M135" s="328"/>
      <c r="N135" s="328"/>
      <c r="O135" s="328"/>
      <c r="P135" s="328"/>
      <c r="Q135" s="328"/>
      <c r="R135" s="328"/>
      <c r="S135" s="328"/>
      <c r="T135" s="328"/>
      <c r="U135" s="328"/>
      <c r="V135" s="328"/>
      <c r="W135" s="328"/>
      <c r="X135" s="328"/>
      <c r="Y135" s="328"/>
      <c r="Z135" s="328"/>
      <c r="AA135" s="328"/>
      <c r="AB135" s="328"/>
    </row>
    <row r="136" ht="15.75" customHeight="1">
      <c r="A136" s="328"/>
      <c r="B136" s="328"/>
      <c r="C136" s="328"/>
      <c r="D136" s="328"/>
      <c r="E136" s="328"/>
      <c r="F136" s="328"/>
      <c r="G136" s="328"/>
      <c r="H136" s="328"/>
      <c r="I136" s="328"/>
      <c r="J136" s="328"/>
      <c r="K136" s="328"/>
      <c r="L136" s="328"/>
      <c r="M136" s="328"/>
      <c r="N136" s="328"/>
      <c r="O136" s="328"/>
      <c r="P136" s="328"/>
      <c r="Q136" s="328"/>
      <c r="R136" s="328"/>
      <c r="S136" s="328"/>
      <c r="T136" s="328"/>
      <c r="U136" s="328"/>
      <c r="V136" s="328"/>
      <c r="W136" s="328"/>
      <c r="X136" s="328"/>
      <c r="Y136" s="328"/>
      <c r="Z136" s="328"/>
      <c r="AA136" s="328"/>
      <c r="AB136" s="328"/>
    </row>
    <row r="137" ht="15.75" customHeight="1">
      <c r="A137" s="328"/>
      <c r="B137" s="328"/>
      <c r="C137" s="328"/>
      <c r="D137" s="328"/>
      <c r="E137" s="328"/>
      <c r="F137" s="328"/>
      <c r="G137" s="328"/>
      <c r="H137" s="328"/>
      <c r="I137" s="328"/>
      <c r="J137" s="328"/>
      <c r="K137" s="328"/>
      <c r="L137" s="328"/>
      <c r="M137" s="328"/>
      <c r="N137" s="328"/>
      <c r="O137" s="328"/>
      <c r="P137" s="328"/>
      <c r="Q137" s="328"/>
      <c r="R137" s="328"/>
      <c r="S137" s="328"/>
      <c r="T137" s="328"/>
      <c r="U137" s="328"/>
      <c r="V137" s="328"/>
      <c r="W137" s="328"/>
      <c r="X137" s="328"/>
      <c r="Y137" s="328"/>
      <c r="Z137" s="328"/>
      <c r="AA137" s="328"/>
      <c r="AB137" s="328"/>
    </row>
    <row r="138" ht="15.75" customHeight="1">
      <c r="A138" s="328"/>
      <c r="B138" s="328"/>
      <c r="C138" s="328"/>
      <c r="D138" s="328"/>
      <c r="E138" s="328"/>
      <c r="F138" s="328"/>
      <c r="G138" s="328"/>
      <c r="H138" s="328"/>
      <c r="I138" s="328"/>
      <c r="J138" s="328"/>
      <c r="K138" s="328"/>
      <c r="L138" s="328"/>
      <c r="M138" s="328"/>
      <c r="N138" s="328"/>
      <c r="O138" s="328"/>
      <c r="P138" s="328"/>
      <c r="Q138" s="328"/>
      <c r="R138" s="328"/>
      <c r="S138" s="328"/>
      <c r="T138" s="328"/>
      <c r="U138" s="328"/>
      <c r="V138" s="328"/>
      <c r="W138" s="328"/>
      <c r="X138" s="328"/>
      <c r="Y138" s="328"/>
      <c r="Z138" s="328"/>
      <c r="AA138" s="328"/>
      <c r="AB138" s="328"/>
    </row>
    <row r="139" ht="15.75" customHeight="1">
      <c r="A139" s="328"/>
      <c r="B139" s="328"/>
      <c r="C139" s="328"/>
      <c r="D139" s="328"/>
      <c r="E139" s="328"/>
      <c r="F139" s="328"/>
      <c r="G139" s="328"/>
      <c r="H139" s="328"/>
      <c r="I139" s="328"/>
      <c r="J139" s="328"/>
      <c r="K139" s="328"/>
      <c r="L139" s="328"/>
      <c r="M139" s="328"/>
      <c r="N139" s="328"/>
      <c r="O139" s="328"/>
      <c r="P139" s="328"/>
      <c r="Q139" s="328"/>
      <c r="R139" s="328"/>
      <c r="S139" s="328"/>
      <c r="T139" s="328"/>
      <c r="U139" s="328"/>
      <c r="V139" s="328"/>
      <c r="W139" s="328"/>
      <c r="X139" s="328"/>
      <c r="Y139" s="328"/>
      <c r="Z139" s="328"/>
      <c r="AA139" s="328"/>
      <c r="AB139" s="328"/>
    </row>
    <row r="140" ht="15.75" customHeight="1">
      <c r="A140" s="328"/>
      <c r="B140" s="328"/>
      <c r="C140" s="328"/>
      <c r="D140" s="328"/>
      <c r="E140" s="328"/>
      <c r="F140" s="328"/>
      <c r="G140" s="328"/>
      <c r="H140" s="328"/>
      <c r="I140" s="328"/>
      <c r="J140" s="328"/>
      <c r="K140" s="328"/>
      <c r="L140" s="328"/>
      <c r="M140" s="328"/>
      <c r="N140" s="328"/>
      <c r="O140" s="328"/>
      <c r="P140" s="328"/>
      <c r="Q140" s="328"/>
      <c r="R140" s="328"/>
      <c r="S140" s="328"/>
      <c r="T140" s="328"/>
      <c r="U140" s="328"/>
      <c r="V140" s="328"/>
      <c r="W140" s="328"/>
      <c r="X140" s="328"/>
      <c r="Y140" s="328"/>
      <c r="Z140" s="328"/>
      <c r="AA140" s="328"/>
      <c r="AB140" s="328"/>
    </row>
    <row r="141" ht="15.75" customHeight="1">
      <c r="A141" s="328"/>
      <c r="B141" s="328"/>
      <c r="C141" s="328"/>
      <c r="D141" s="328"/>
      <c r="E141" s="328"/>
      <c r="F141" s="328"/>
      <c r="G141" s="328"/>
      <c r="H141" s="328"/>
      <c r="I141" s="328"/>
      <c r="J141" s="328"/>
      <c r="K141" s="328"/>
      <c r="L141" s="328"/>
      <c r="M141" s="328"/>
      <c r="N141" s="328"/>
      <c r="O141" s="328"/>
      <c r="P141" s="328"/>
      <c r="Q141" s="328"/>
      <c r="R141" s="328"/>
      <c r="S141" s="328"/>
      <c r="T141" s="328"/>
      <c r="U141" s="328"/>
      <c r="V141" s="328"/>
      <c r="W141" s="328"/>
      <c r="X141" s="328"/>
      <c r="Y141" s="328"/>
      <c r="Z141" s="328"/>
      <c r="AA141" s="328"/>
      <c r="AB141" s="328"/>
    </row>
    <row r="142" ht="15.75" customHeight="1">
      <c r="A142" s="328"/>
      <c r="B142" s="328"/>
      <c r="C142" s="328"/>
      <c r="D142" s="328"/>
      <c r="E142" s="328"/>
      <c r="F142" s="328"/>
      <c r="G142" s="328"/>
      <c r="H142" s="328"/>
      <c r="I142" s="328"/>
      <c r="J142" s="328"/>
      <c r="K142" s="328"/>
      <c r="L142" s="328"/>
      <c r="M142" s="328"/>
      <c r="N142" s="328"/>
      <c r="O142" s="328"/>
      <c r="P142" s="328"/>
      <c r="Q142" s="328"/>
      <c r="R142" s="328"/>
      <c r="S142" s="328"/>
      <c r="T142" s="328"/>
      <c r="U142" s="328"/>
      <c r="V142" s="328"/>
      <c r="W142" s="328"/>
      <c r="X142" s="328"/>
      <c r="Y142" s="328"/>
      <c r="Z142" s="328"/>
      <c r="AA142" s="328"/>
      <c r="AB142" s="328"/>
    </row>
    <row r="143" ht="15.75" customHeight="1">
      <c r="A143" s="328"/>
      <c r="B143" s="328"/>
      <c r="C143" s="328"/>
      <c r="D143" s="328"/>
      <c r="E143" s="328"/>
      <c r="F143" s="328"/>
      <c r="G143" s="328"/>
      <c r="H143" s="328"/>
      <c r="I143" s="328"/>
      <c r="J143" s="328"/>
      <c r="K143" s="328"/>
      <c r="L143" s="328"/>
      <c r="M143" s="328"/>
      <c r="N143" s="328"/>
      <c r="O143" s="328"/>
      <c r="P143" s="328"/>
      <c r="Q143" s="328"/>
      <c r="R143" s="328"/>
      <c r="S143" s="328"/>
      <c r="T143" s="328"/>
      <c r="U143" s="328"/>
      <c r="V143" s="328"/>
      <c r="W143" s="328"/>
      <c r="X143" s="328"/>
      <c r="Y143" s="328"/>
      <c r="Z143" s="328"/>
      <c r="AA143" s="328"/>
      <c r="AB143" s="328"/>
    </row>
    <row r="144" ht="15.75" customHeight="1">
      <c r="A144" s="328"/>
      <c r="B144" s="328"/>
      <c r="C144" s="328"/>
      <c r="D144" s="328"/>
      <c r="E144" s="328"/>
      <c r="F144" s="328"/>
      <c r="G144" s="328"/>
      <c r="H144" s="328"/>
      <c r="I144" s="328"/>
      <c r="J144" s="328"/>
      <c r="K144" s="328"/>
      <c r="L144" s="328"/>
      <c r="M144" s="328"/>
      <c r="N144" s="328"/>
      <c r="O144" s="328"/>
      <c r="P144" s="328"/>
      <c r="Q144" s="328"/>
      <c r="R144" s="328"/>
      <c r="S144" s="328"/>
      <c r="T144" s="328"/>
      <c r="U144" s="328"/>
      <c r="V144" s="328"/>
      <c r="W144" s="328"/>
      <c r="X144" s="328"/>
      <c r="Y144" s="328"/>
      <c r="Z144" s="328"/>
      <c r="AA144" s="328"/>
      <c r="AB144" s="328"/>
    </row>
    <row r="145" ht="15.75" customHeight="1">
      <c r="A145" s="328"/>
      <c r="B145" s="328"/>
      <c r="C145" s="328"/>
      <c r="D145" s="328"/>
      <c r="E145" s="328"/>
      <c r="F145" s="328"/>
      <c r="G145" s="328"/>
      <c r="H145" s="328"/>
      <c r="I145" s="328"/>
      <c r="J145" s="328"/>
      <c r="K145" s="328"/>
      <c r="L145" s="328"/>
      <c r="M145" s="328"/>
      <c r="N145" s="328"/>
      <c r="O145" s="328"/>
      <c r="P145" s="328"/>
      <c r="Q145" s="328"/>
      <c r="R145" s="328"/>
      <c r="S145" s="328"/>
      <c r="T145" s="328"/>
      <c r="U145" s="328"/>
      <c r="V145" s="328"/>
      <c r="W145" s="328"/>
      <c r="X145" s="328"/>
      <c r="Y145" s="328"/>
      <c r="Z145" s="328"/>
      <c r="AA145" s="328"/>
      <c r="AB145" s="328"/>
    </row>
    <row r="146" ht="15.75" customHeight="1">
      <c r="A146" s="328"/>
      <c r="B146" s="328"/>
      <c r="C146" s="328"/>
      <c r="D146" s="328"/>
      <c r="E146" s="328"/>
      <c r="F146" s="328"/>
      <c r="G146" s="328"/>
      <c r="H146" s="328"/>
      <c r="I146" s="328"/>
      <c r="J146" s="328"/>
      <c r="K146" s="328"/>
      <c r="L146" s="328"/>
      <c r="M146" s="328"/>
      <c r="N146" s="328"/>
      <c r="O146" s="328"/>
      <c r="P146" s="328"/>
      <c r="Q146" s="328"/>
      <c r="R146" s="328"/>
      <c r="S146" s="328"/>
      <c r="T146" s="328"/>
      <c r="U146" s="328"/>
      <c r="V146" s="328"/>
      <c r="W146" s="328"/>
      <c r="X146" s="328"/>
      <c r="Y146" s="328"/>
      <c r="Z146" s="328"/>
      <c r="AA146" s="328"/>
      <c r="AB146" s="328"/>
    </row>
    <row r="147" ht="15.75" customHeight="1">
      <c r="A147" s="328"/>
      <c r="B147" s="328"/>
      <c r="C147" s="328"/>
      <c r="D147" s="328"/>
      <c r="E147" s="328"/>
      <c r="F147" s="328"/>
      <c r="G147" s="328"/>
      <c r="H147" s="328"/>
      <c r="I147" s="328"/>
      <c r="J147" s="328"/>
      <c r="K147" s="328"/>
      <c r="L147" s="328"/>
      <c r="M147" s="328"/>
      <c r="N147" s="328"/>
      <c r="O147" s="328"/>
      <c r="P147" s="328"/>
      <c r="Q147" s="328"/>
      <c r="R147" s="328"/>
      <c r="S147" s="328"/>
      <c r="T147" s="328"/>
      <c r="U147" s="328"/>
      <c r="V147" s="328"/>
      <c r="W147" s="328"/>
      <c r="X147" s="328"/>
      <c r="Y147" s="328"/>
      <c r="Z147" s="328"/>
      <c r="AA147" s="328"/>
      <c r="AB147" s="328"/>
    </row>
    <row r="148" ht="15.75" customHeight="1">
      <c r="A148" s="328"/>
      <c r="B148" s="328"/>
      <c r="C148" s="328"/>
      <c r="D148" s="328"/>
      <c r="E148" s="328"/>
      <c r="F148" s="328"/>
      <c r="G148" s="328"/>
      <c r="H148" s="328"/>
      <c r="I148" s="328"/>
      <c r="J148" s="328"/>
      <c r="K148" s="328"/>
      <c r="L148" s="328"/>
      <c r="M148" s="328"/>
      <c r="N148" s="328"/>
      <c r="O148" s="328"/>
      <c r="P148" s="328"/>
      <c r="Q148" s="328"/>
      <c r="R148" s="328"/>
      <c r="S148" s="328"/>
      <c r="T148" s="328"/>
      <c r="U148" s="328"/>
      <c r="V148" s="328"/>
      <c r="W148" s="328"/>
      <c r="X148" s="328"/>
      <c r="Y148" s="328"/>
      <c r="Z148" s="328"/>
      <c r="AA148" s="328"/>
      <c r="AB148" s="328"/>
    </row>
    <row r="149" ht="15.75" customHeight="1">
      <c r="A149" s="328"/>
      <c r="B149" s="328"/>
      <c r="C149" s="328"/>
      <c r="D149" s="328"/>
      <c r="E149" s="328"/>
      <c r="F149" s="328"/>
      <c r="G149" s="328"/>
      <c r="H149" s="328"/>
      <c r="I149" s="328"/>
      <c r="J149" s="328"/>
      <c r="K149" s="328"/>
      <c r="L149" s="328"/>
      <c r="M149" s="328"/>
      <c r="N149" s="328"/>
      <c r="O149" s="328"/>
      <c r="P149" s="328"/>
      <c r="Q149" s="328"/>
      <c r="R149" s="328"/>
      <c r="S149" s="328"/>
      <c r="T149" s="328"/>
      <c r="U149" s="328"/>
      <c r="V149" s="328"/>
      <c r="W149" s="328"/>
      <c r="X149" s="328"/>
      <c r="Y149" s="328"/>
      <c r="Z149" s="328"/>
      <c r="AA149" s="328"/>
      <c r="AB149" s="328"/>
    </row>
    <row r="150" ht="15.75" customHeight="1">
      <c r="A150" s="328"/>
      <c r="B150" s="328"/>
      <c r="C150" s="328"/>
      <c r="D150" s="328"/>
      <c r="E150" s="328"/>
      <c r="F150" s="328"/>
      <c r="G150" s="328"/>
      <c r="H150" s="328"/>
      <c r="I150" s="328"/>
      <c r="J150" s="328"/>
      <c r="K150" s="328"/>
      <c r="L150" s="328"/>
      <c r="M150" s="328"/>
      <c r="N150" s="328"/>
      <c r="O150" s="328"/>
      <c r="P150" s="328"/>
      <c r="Q150" s="328"/>
      <c r="R150" s="328"/>
      <c r="S150" s="328"/>
      <c r="T150" s="328"/>
      <c r="U150" s="328"/>
      <c r="V150" s="328"/>
      <c r="W150" s="328"/>
      <c r="X150" s="328"/>
      <c r="Y150" s="328"/>
      <c r="Z150" s="328"/>
      <c r="AA150" s="328"/>
      <c r="AB150" s="328"/>
    </row>
    <row r="151" ht="15.75" customHeight="1">
      <c r="A151" s="328"/>
      <c r="B151" s="328"/>
      <c r="C151" s="328"/>
      <c r="D151" s="328"/>
      <c r="E151" s="328"/>
      <c r="F151" s="328"/>
      <c r="G151" s="328"/>
      <c r="H151" s="328"/>
      <c r="I151" s="328"/>
      <c r="J151" s="328"/>
      <c r="K151" s="328"/>
      <c r="L151" s="328"/>
      <c r="M151" s="328"/>
      <c r="N151" s="328"/>
      <c r="O151" s="328"/>
      <c r="P151" s="328"/>
      <c r="Q151" s="328"/>
      <c r="R151" s="328"/>
      <c r="S151" s="328"/>
      <c r="T151" s="328"/>
      <c r="U151" s="328"/>
      <c r="V151" s="328"/>
      <c r="W151" s="328"/>
      <c r="X151" s="328"/>
      <c r="Y151" s="328"/>
      <c r="Z151" s="328"/>
      <c r="AA151" s="328"/>
      <c r="AB151" s="328"/>
    </row>
    <row r="152" ht="15.75" customHeight="1">
      <c r="A152" s="328"/>
      <c r="B152" s="328"/>
      <c r="C152" s="328"/>
      <c r="D152" s="328"/>
      <c r="E152" s="328"/>
      <c r="F152" s="328"/>
      <c r="G152" s="328"/>
      <c r="H152" s="328"/>
      <c r="I152" s="328"/>
      <c r="J152" s="328"/>
      <c r="K152" s="328"/>
      <c r="L152" s="328"/>
      <c r="M152" s="328"/>
      <c r="N152" s="328"/>
      <c r="O152" s="328"/>
      <c r="P152" s="328"/>
      <c r="Q152" s="328"/>
      <c r="R152" s="328"/>
      <c r="S152" s="328"/>
      <c r="T152" s="328"/>
      <c r="U152" s="328"/>
      <c r="V152" s="328"/>
      <c r="W152" s="328"/>
      <c r="X152" s="328"/>
      <c r="Y152" s="328"/>
      <c r="Z152" s="328"/>
      <c r="AA152" s="328"/>
      <c r="AB152" s="328"/>
    </row>
    <row r="153" ht="15.75" customHeight="1">
      <c r="A153" s="328"/>
      <c r="B153" s="328"/>
      <c r="C153" s="328"/>
      <c r="D153" s="328"/>
      <c r="E153" s="328"/>
      <c r="F153" s="328"/>
      <c r="G153" s="328"/>
      <c r="H153" s="328"/>
      <c r="I153" s="328"/>
      <c r="J153" s="328"/>
      <c r="K153" s="328"/>
      <c r="L153" s="328"/>
      <c r="M153" s="328"/>
      <c r="N153" s="328"/>
      <c r="O153" s="328"/>
      <c r="P153" s="328"/>
      <c r="Q153" s="328"/>
      <c r="R153" s="328"/>
      <c r="S153" s="328"/>
      <c r="T153" s="328"/>
      <c r="U153" s="328"/>
      <c r="V153" s="328"/>
      <c r="W153" s="328"/>
      <c r="X153" s="328"/>
      <c r="Y153" s="328"/>
      <c r="Z153" s="328"/>
      <c r="AA153" s="328"/>
      <c r="AB153" s="328"/>
    </row>
    <row r="154" ht="15.75" customHeight="1">
      <c r="A154" s="328"/>
      <c r="B154" s="328"/>
      <c r="C154" s="328"/>
      <c r="D154" s="328"/>
      <c r="E154" s="328"/>
      <c r="F154" s="328"/>
      <c r="G154" s="328"/>
      <c r="H154" s="328"/>
      <c r="I154" s="328"/>
      <c r="J154" s="328"/>
      <c r="K154" s="328"/>
      <c r="L154" s="328"/>
      <c r="M154" s="328"/>
      <c r="N154" s="328"/>
      <c r="O154" s="328"/>
      <c r="P154" s="328"/>
      <c r="Q154" s="328"/>
      <c r="R154" s="328"/>
      <c r="S154" s="328"/>
      <c r="T154" s="328"/>
      <c r="U154" s="328"/>
      <c r="V154" s="328"/>
      <c r="W154" s="328"/>
      <c r="X154" s="328"/>
      <c r="Y154" s="328"/>
      <c r="Z154" s="328"/>
      <c r="AA154" s="328"/>
      <c r="AB154" s="328"/>
    </row>
    <row r="155" ht="15.75" customHeight="1">
      <c r="A155" s="328"/>
      <c r="B155" s="328"/>
      <c r="C155" s="328"/>
      <c r="D155" s="328"/>
      <c r="E155" s="328"/>
      <c r="F155" s="328"/>
      <c r="G155" s="328"/>
      <c r="H155" s="328"/>
      <c r="I155" s="328"/>
      <c r="J155" s="328"/>
      <c r="K155" s="328"/>
      <c r="L155" s="328"/>
      <c r="M155" s="328"/>
      <c r="N155" s="328"/>
      <c r="O155" s="328"/>
      <c r="P155" s="328"/>
      <c r="Q155" s="328"/>
      <c r="R155" s="328"/>
      <c r="S155" s="328"/>
      <c r="T155" s="328"/>
      <c r="U155" s="328"/>
      <c r="V155" s="328"/>
      <c r="W155" s="328"/>
      <c r="X155" s="328"/>
      <c r="Y155" s="328"/>
      <c r="Z155" s="328"/>
      <c r="AA155" s="328"/>
      <c r="AB155" s="328"/>
    </row>
    <row r="156" ht="15.75" customHeight="1">
      <c r="A156" s="328"/>
      <c r="B156" s="328"/>
      <c r="C156" s="328"/>
      <c r="D156" s="328"/>
      <c r="E156" s="328"/>
      <c r="F156" s="328"/>
      <c r="G156" s="328"/>
      <c r="H156" s="328"/>
      <c r="I156" s="328"/>
      <c r="J156" s="328"/>
      <c r="K156" s="328"/>
      <c r="L156" s="328"/>
      <c r="M156" s="328"/>
      <c r="N156" s="328"/>
      <c r="O156" s="328"/>
      <c r="P156" s="328"/>
      <c r="Q156" s="328"/>
      <c r="R156" s="328"/>
      <c r="S156" s="328"/>
      <c r="T156" s="328"/>
      <c r="U156" s="328"/>
      <c r="V156" s="328"/>
      <c r="W156" s="328"/>
      <c r="X156" s="328"/>
      <c r="Y156" s="328"/>
      <c r="Z156" s="328"/>
      <c r="AA156" s="328"/>
      <c r="AB156" s="328"/>
    </row>
    <row r="157" ht="15.75" customHeight="1">
      <c r="A157" s="328"/>
      <c r="B157" s="328"/>
      <c r="C157" s="328"/>
      <c r="D157" s="328"/>
      <c r="E157" s="328"/>
      <c r="F157" s="328"/>
      <c r="G157" s="328"/>
      <c r="H157" s="328"/>
      <c r="I157" s="328"/>
      <c r="J157" s="328"/>
      <c r="K157" s="328"/>
      <c r="L157" s="328"/>
      <c r="M157" s="328"/>
      <c r="N157" s="328"/>
      <c r="O157" s="328"/>
      <c r="P157" s="328"/>
      <c r="Q157" s="328"/>
      <c r="R157" s="328"/>
      <c r="S157" s="328"/>
      <c r="T157" s="328"/>
      <c r="U157" s="328"/>
      <c r="V157" s="328"/>
      <c r="W157" s="328"/>
      <c r="X157" s="328"/>
      <c r="Y157" s="328"/>
      <c r="Z157" s="328"/>
      <c r="AA157" s="328"/>
      <c r="AB157" s="328"/>
    </row>
    <row r="158" ht="15.75" customHeight="1">
      <c r="A158" s="328"/>
      <c r="B158" s="328"/>
      <c r="C158" s="328"/>
      <c r="D158" s="328"/>
      <c r="E158" s="328"/>
      <c r="F158" s="328"/>
      <c r="G158" s="328"/>
      <c r="H158" s="328"/>
      <c r="I158" s="328"/>
      <c r="J158" s="328"/>
      <c r="K158" s="328"/>
      <c r="L158" s="328"/>
      <c r="M158" s="328"/>
      <c r="N158" s="328"/>
      <c r="O158" s="328"/>
      <c r="P158" s="328"/>
      <c r="Q158" s="328"/>
      <c r="R158" s="328"/>
      <c r="S158" s="328"/>
      <c r="T158" s="328"/>
      <c r="U158" s="328"/>
      <c r="V158" s="328"/>
      <c r="W158" s="328"/>
      <c r="X158" s="328"/>
      <c r="Y158" s="328"/>
      <c r="Z158" s="328"/>
      <c r="AA158" s="328"/>
      <c r="AB158" s="328"/>
    </row>
    <row r="159" ht="15.75" customHeight="1">
      <c r="A159" s="328"/>
      <c r="B159" s="328"/>
      <c r="C159" s="328"/>
      <c r="D159" s="328"/>
      <c r="E159" s="328"/>
      <c r="F159" s="328"/>
      <c r="G159" s="328"/>
      <c r="H159" s="328"/>
      <c r="I159" s="328"/>
      <c r="J159" s="328"/>
      <c r="K159" s="328"/>
      <c r="L159" s="328"/>
      <c r="M159" s="328"/>
      <c r="N159" s="328"/>
      <c r="O159" s="328"/>
      <c r="P159" s="328"/>
      <c r="Q159" s="328"/>
      <c r="R159" s="328"/>
      <c r="S159" s="328"/>
      <c r="T159" s="328"/>
      <c r="U159" s="328"/>
      <c r="V159" s="328"/>
      <c r="W159" s="328"/>
      <c r="X159" s="328"/>
      <c r="Y159" s="328"/>
      <c r="Z159" s="328"/>
      <c r="AA159" s="328"/>
      <c r="AB159" s="328"/>
    </row>
    <row r="160" ht="15.75" customHeight="1">
      <c r="A160" s="328"/>
      <c r="B160" s="328"/>
      <c r="C160" s="328"/>
      <c r="D160" s="328"/>
      <c r="E160" s="328"/>
      <c r="F160" s="328"/>
      <c r="G160" s="328"/>
      <c r="H160" s="328"/>
      <c r="I160" s="328"/>
      <c r="J160" s="328"/>
      <c r="K160" s="328"/>
      <c r="L160" s="328"/>
      <c r="M160" s="328"/>
      <c r="N160" s="328"/>
      <c r="O160" s="328"/>
      <c r="P160" s="328"/>
      <c r="Q160" s="328"/>
      <c r="R160" s="328"/>
      <c r="S160" s="328"/>
      <c r="T160" s="328"/>
      <c r="U160" s="328"/>
      <c r="V160" s="328"/>
      <c r="W160" s="328"/>
      <c r="X160" s="328"/>
      <c r="Y160" s="328"/>
      <c r="Z160" s="328"/>
      <c r="AA160" s="328"/>
      <c r="AB160" s="328"/>
    </row>
    <row r="161" ht="15.75" customHeight="1">
      <c r="A161" s="328"/>
      <c r="B161" s="328"/>
      <c r="C161" s="328"/>
      <c r="D161" s="328"/>
      <c r="E161" s="328"/>
      <c r="F161" s="328"/>
      <c r="G161" s="328"/>
      <c r="H161" s="328"/>
      <c r="I161" s="328"/>
      <c r="J161" s="328"/>
      <c r="K161" s="328"/>
      <c r="L161" s="328"/>
      <c r="M161" s="328"/>
      <c r="N161" s="328"/>
      <c r="O161" s="328"/>
      <c r="P161" s="328"/>
      <c r="Q161" s="328"/>
      <c r="R161" s="328"/>
      <c r="S161" s="328"/>
      <c r="T161" s="328"/>
      <c r="U161" s="328"/>
      <c r="V161" s="328"/>
      <c r="W161" s="328"/>
      <c r="X161" s="328"/>
      <c r="Y161" s="328"/>
      <c r="Z161" s="328"/>
      <c r="AA161" s="328"/>
      <c r="AB161" s="328"/>
    </row>
    <row r="162" ht="15.75" customHeight="1">
      <c r="A162" s="328"/>
      <c r="B162" s="328"/>
      <c r="C162" s="328"/>
      <c r="D162" s="328"/>
      <c r="E162" s="328"/>
      <c r="F162" s="328"/>
      <c r="G162" s="328"/>
      <c r="H162" s="328"/>
      <c r="I162" s="328"/>
      <c r="J162" s="328"/>
      <c r="K162" s="328"/>
      <c r="L162" s="328"/>
      <c r="M162" s="328"/>
      <c r="N162" s="328"/>
      <c r="O162" s="328"/>
      <c r="P162" s="328"/>
      <c r="Q162" s="328"/>
      <c r="R162" s="328"/>
      <c r="S162" s="328"/>
      <c r="T162" s="328"/>
      <c r="U162" s="328"/>
      <c r="V162" s="328"/>
      <c r="W162" s="328"/>
      <c r="X162" s="328"/>
      <c r="Y162" s="328"/>
      <c r="Z162" s="328"/>
      <c r="AA162" s="328"/>
      <c r="AB162" s="328"/>
    </row>
    <row r="163" ht="15.75" customHeight="1">
      <c r="A163" s="328"/>
      <c r="B163" s="328"/>
      <c r="C163" s="328"/>
      <c r="D163" s="328"/>
      <c r="E163" s="328"/>
      <c r="F163" s="328"/>
      <c r="G163" s="328"/>
      <c r="H163" s="328"/>
      <c r="I163" s="328"/>
      <c r="J163" s="328"/>
      <c r="K163" s="328"/>
      <c r="L163" s="328"/>
      <c r="M163" s="328"/>
      <c r="N163" s="328"/>
      <c r="O163" s="328"/>
      <c r="P163" s="328"/>
      <c r="Q163" s="328"/>
      <c r="R163" s="328"/>
      <c r="S163" s="328"/>
      <c r="T163" s="328"/>
      <c r="U163" s="328"/>
      <c r="V163" s="328"/>
      <c r="W163" s="328"/>
      <c r="X163" s="328"/>
      <c r="Y163" s="328"/>
      <c r="Z163" s="328"/>
      <c r="AA163" s="328"/>
      <c r="AB163" s="328"/>
    </row>
    <row r="164" ht="15.75" customHeight="1">
      <c r="A164" s="328"/>
      <c r="B164" s="328"/>
      <c r="C164" s="328"/>
      <c r="D164" s="328"/>
      <c r="E164" s="328"/>
      <c r="F164" s="328"/>
      <c r="G164" s="328"/>
      <c r="H164" s="328"/>
      <c r="I164" s="328"/>
      <c r="J164" s="328"/>
      <c r="K164" s="328"/>
      <c r="L164" s="328"/>
      <c r="M164" s="328"/>
      <c r="N164" s="328"/>
      <c r="O164" s="328"/>
      <c r="P164" s="328"/>
      <c r="Q164" s="328"/>
      <c r="R164" s="328"/>
      <c r="S164" s="328"/>
      <c r="T164" s="328"/>
      <c r="U164" s="328"/>
      <c r="V164" s="328"/>
      <c r="W164" s="328"/>
      <c r="X164" s="328"/>
      <c r="Y164" s="328"/>
      <c r="Z164" s="328"/>
      <c r="AA164" s="328"/>
      <c r="AB164" s="328"/>
    </row>
    <row r="165" ht="15.75" customHeight="1">
      <c r="A165" s="328"/>
      <c r="B165" s="328"/>
      <c r="C165" s="328"/>
      <c r="D165" s="328"/>
      <c r="E165" s="328"/>
      <c r="F165" s="328"/>
      <c r="G165" s="328"/>
      <c r="H165" s="328"/>
      <c r="I165" s="328"/>
      <c r="J165" s="328"/>
      <c r="K165" s="328"/>
      <c r="L165" s="328"/>
      <c r="M165" s="328"/>
      <c r="N165" s="328"/>
      <c r="O165" s="328"/>
      <c r="P165" s="328"/>
      <c r="Q165" s="328"/>
      <c r="R165" s="328"/>
      <c r="S165" s="328"/>
      <c r="T165" s="328"/>
      <c r="U165" s="328"/>
      <c r="V165" s="328"/>
      <c r="W165" s="328"/>
      <c r="X165" s="328"/>
      <c r="Y165" s="328"/>
      <c r="Z165" s="328"/>
      <c r="AA165" s="328"/>
      <c r="AB165" s="328"/>
    </row>
    <row r="166" ht="15.75" customHeight="1">
      <c r="A166" s="328"/>
      <c r="B166" s="328"/>
      <c r="C166" s="328"/>
      <c r="D166" s="328"/>
      <c r="E166" s="328"/>
      <c r="F166" s="328"/>
      <c r="G166" s="328"/>
      <c r="H166" s="328"/>
      <c r="I166" s="328"/>
      <c r="J166" s="328"/>
      <c r="K166" s="328"/>
      <c r="L166" s="328"/>
      <c r="M166" s="328"/>
      <c r="N166" s="328"/>
      <c r="O166" s="328"/>
      <c r="P166" s="328"/>
      <c r="Q166" s="328"/>
      <c r="R166" s="328"/>
      <c r="S166" s="328"/>
      <c r="T166" s="328"/>
      <c r="U166" s="328"/>
      <c r="V166" s="328"/>
      <c r="W166" s="328"/>
      <c r="X166" s="328"/>
      <c r="Y166" s="328"/>
      <c r="Z166" s="328"/>
      <c r="AA166" s="328"/>
      <c r="AB166" s="328"/>
    </row>
    <row r="167" ht="15.75" customHeight="1">
      <c r="A167" s="328"/>
      <c r="B167" s="328"/>
      <c r="C167" s="328"/>
      <c r="D167" s="328"/>
      <c r="E167" s="328"/>
      <c r="F167" s="328"/>
      <c r="G167" s="328"/>
      <c r="H167" s="328"/>
      <c r="I167" s="328"/>
      <c r="J167" s="328"/>
      <c r="K167" s="328"/>
      <c r="L167" s="328"/>
      <c r="M167" s="328"/>
      <c r="N167" s="328"/>
      <c r="O167" s="328"/>
      <c r="P167" s="328"/>
      <c r="Q167" s="328"/>
      <c r="R167" s="328"/>
      <c r="S167" s="328"/>
      <c r="T167" s="328"/>
      <c r="U167" s="328"/>
      <c r="V167" s="328"/>
      <c r="W167" s="328"/>
      <c r="X167" s="328"/>
      <c r="Y167" s="328"/>
      <c r="Z167" s="328"/>
      <c r="AA167" s="328"/>
      <c r="AB167" s="328"/>
    </row>
    <row r="168" ht="15.75" customHeight="1">
      <c r="A168" s="328"/>
      <c r="B168" s="328"/>
      <c r="C168" s="328"/>
      <c r="D168" s="328"/>
      <c r="E168" s="328"/>
      <c r="F168" s="328"/>
      <c r="G168" s="328"/>
      <c r="H168" s="328"/>
      <c r="I168" s="328"/>
      <c r="J168" s="328"/>
      <c r="K168" s="328"/>
      <c r="L168" s="328"/>
      <c r="M168" s="328"/>
      <c r="N168" s="328"/>
      <c r="O168" s="328"/>
      <c r="P168" s="328"/>
      <c r="Q168" s="328"/>
      <c r="R168" s="328"/>
      <c r="S168" s="328"/>
      <c r="T168" s="328"/>
      <c r="U168" s="328"/>
      <c r="V168" s="328"/>
      <c r="W168" s="328"/>
      <c r="X168" s="328"/>
      <c r="Y168" s="328"/>
      <c r="Z168" s="328"/>
      <c r="AA168" s="328"/>
      <c r="AB168" s="328"/>
    </row>
    <row r="169" ht="15.75" customHeight="1">
      <c r="A169" s="328"/>
      <c r="B169" s="328"/>
      <c r="C169" s="328"/>
      <c r="D169" s="328"/>
      <c r="E169" s="328"/>
      <c r="F169" s="328"/>
      <c r="G169" s="328"/>
      <c r="H169" s="328"/>
      <c r="I169" s="328"/>
      <c r="J169" s="328"/>
      <c r="K169" s="328"/>
      <c r="L169" s="328"/>
      <c r="M169" s="328"/>
      <c r="N169" s="328"/>
      <c r="O169" s="328"/>
      <c r="P169" s="328"/>
      <c r="Q169" s="328"/>
      <c r="R169" s="328"/>
      <c r="S169" s="328"/>
      <c r="T169" s="328"/>
      <c r="U169" s="328"/>
      <c r="V169" s="328"/>
      <c r="W169" s="328"/>
      <c r="X169" s="328"/>
      <c r="Y169" s="328"/>
      <c r="Z169" s="328"/>
      <c r="AA169" s="328"/>
      <c r="AB169" s="328"/>
    </row>
    <row r="170" ht="15.75" customHeight="1">
      <c r="A170" s="328"/>
      <c r="B170" s="328"/>
      <c r="C170" s="328"/>
      <c r="D170" s="328"/>
      <c r="E170" s="328"/>
      <c r="F170" s="328"/>
      <c r="G170" s="328"/>
      <c r="H170" s="328"/>
      <c r="I170" s="328"/>
      <c r="J170" s="328"/>
      <c r="K170" s="328"/>
      <c r="L170" s="328"/>
      <c r="M170" s="328"/>
      <c r="N170" s="328"/>
      <c r="O170" s="328"/>
      <c r="P170" s="328"/>
      <c r="Q170" s="328"/>
      <c r="R170" s="328"/>
      <c r="S170" s="328"/>
      <c r="T170" s="328"/>
      <c r="U170" s="328"/>
      <c r="V170" s="328"/>
      <c r="W170" s="328"/>
      <c r="X170" s="328"/>
      <c r="Y170" s="328"/>
      <c r="Z170" s="328"/>
      <c r="AA170" s="328"/>
      <c r="AB170" s="328"/>
    </row>
    <row r="171" ht="15.75" customHeight="1">
      <c r="A171" s="328"/>
      <c r="B171" s="328"/>
      <c r="C171" s="328"/>
      <c r="D171" s="328"/>
      <c r="E171" s="328"/>
      <c r="F171" s="328"/>
      <c r="G171" s="328"/>
      <c r="H171" s="328"/>
      <c r="I171" s="328"/>
      <c r="J171" s="328"/>
      <c r="K171" s="328"/>
      <c r="L171" s="328"/>
      <c r="M171" s="328"/>
      <c r="N171" s="328"/>
      <c r="O171" s="328"/>
      <c r="P171" s="328"/>
      <c r="Q171" s="328"/>
      <c r="R171" s="328"/>
      <c r="S171" s="328"/>
      <c r="T171" s="328"/>
      <c r="U171" s="328"/>
      <c r="V171" s="328"/>
      <c r="W171" s="328"/>
      <c r="X171" s="328"/>
      <c r="Y171" s="328"/>
      <c r="Z171" s="328"/>
      <c r="AA171" s="328"/>
      <c r="AB171" s="328"/>
    </row>
    <row r="172" ht="15.75" customHeight="1">
      <c r="A172" s="328"/>
      <c r="B172" s="328"/>
      <c r="C172" s="328"/>
      <c r="D172" s="328"/>
      <c r="E172" s="328"/>
      <c r="F172" s="328"/>
      <c r="G172" s="328"/>
      <c r="H172" s="328"/>
      <c r="I172" s="328"/>
      <c r="J172" s="328"/>
      <c r="K172" s="328"/>
      <c r="L172" s="328"/>
      <c r="M172" s="328"/>
      <c r="N172" s="328"/>
      <c r="O172" s="328"/>
      <c r="P172" s="328"/>
      <c r="Q172" s="328"/>
      <c r="R172" s="328"/>
      <c r="S172" s="328"/>
      <c r="T172" s="328"/>
      <c r="U172" s="328"/>
      <c r="V172" s="328"/>
      <c r="W172" s="328"/>
      <c r="X172" s="328"/>
      <c r="Y172" s="328"/>
      <c r="Z172" s="328"/>
      <c r="AA172" s="328"/>
      <c r="AB172" s="328"/>
    </row>
    <row r="173" ht="15.75" customHeight="1">
      <c r="A173" s="328"/>
      <c r="B173" s="328"/>
      <c r="C173" s="328"/>
      <c r="D173" s="328"/>
      <c r="E173" s="328"/>
      <c r="F173" s="328"/>
      <c r="G173" s="328"/>
      <c r="H173" s="328"/>
      <c r="I173" s="328"/>
      <c r="J173" s="328"/>
      <c r="K173" s="328"/>
      <c r="L173" s="328"/>
      <c r="M173" s="328"/>
      <c r="N173" s="328"/>
      <c r="O173" s="328"/>
      <c r="P173" s="328"/>
      <c r="Q173" s="328"/>
      <c r="R173" s="328"/>
      <c r="S173" s="328"/>
      <c r="T173" s="328"/>
      <c r="U173" s="328"/>
      <c r="V173" s="328"/>
      <c r="W173" s="328"/>
      <c r="X173" s="328"/>
      <c r="Y173" s="328"/>
      <c r="Z173" s="328"/>
      <c r="AA173" s="328"/>
      <c r="AB173" s="328"/>
    </row>
    <row r="174" ht="15.75" customHeight="1">
      <c r="A174" s="328"/>
      <c r="B174" s="328"/>
      <c r="C174" s="328"/>
      <c r="D174" s="328"/>
      <c r="E174" s="328"/>
      <c r="F174" s="328"/>
      <c r="G174" s="328"/>
      <c r="H174" s="328"/>
      <c r="I174" s="328"/>
      <c r="J174" s="328"/>
      <c r="K174" s="328"/>
      <c r="L174" s="328"/>
      <c r="M174" s="328"/>
      <c r="N174" s="328"/>
      <c r="O174" s="328"/>
      <c r="P174" s="328"/>
      <c r="Q174" s="328"/>
      <c r="R174" s="328"/>
      <c r="S174" s="328"/>
      <c r="T174" s="328"/>
      <c r="U174" s="328"/>
      <c r="V174" s="328"/>
      <c r="W174" s="328"/>
      <c r="X174" s="328"/>
      <c r="Y174" s="328"/>
      <c r="Z174" s="328"/>
      <c r="AA174" s="328"/>
      <c r="AB174" s="328"/>
    </row>
    <row r="175" ht="15.75" customHeight="1">
      <c r="A175" s="328"/>
      <c r="B175" s="328"/>
      <c r="C175" s="328"/>
      <c r="D175" s="328"/>
      <c r="E175" s="328"/>
      <c r="F175" s="328"/>
      <c r="G175" s="328"/>
      <c r="H175" s="328"/>
      <c r="I175" s="328"/>
      <c r="J175" s="328"/>
      <c r="K175" s="328"/>
      <c r="L175" s="328"/>
      <c r="M175" s="328"/>
      <c r="N175" s="328"/>
      <c r="O175" s="328"/>
      <c r="P175" s="328"/>
      <c r="Q175" s="328"/>
      <c r="R175" s="328"/>
      <c r="S175" s="328"/>
      <c r="T175" s="328"/>
      <c r="U175" s="328"/>
      <c r="V175" s="328"/>
      <c r="W175" s="328"/>
      <c r="X175" s="328"/>
      <c r="Y175" s="328"/>
      <c r="Z175" s="328"/>
      <c r="AA175" s="328"/>
      <c r="AB175" s="328"/>
    </row>
    <row r="176" ht="15.75" customHeight="1">
      <c r="A176" s="328"/>
      <c r="B176" s="328"/>
      <c r="C176" s="328"/>
      <c r="D176" s="328"/>
      <c r="E176" s="328"/>
      <c r="F176" s="328"/>
      <c r="G176" s="328"/>
      <c r="H176" s="328"/>
      <c r="I176" s="328"/>
      <c r="J176" s="328"/>
      <c r="K176" s="328"/>
      <c r="L176" s="328"/>
      <c r="M176" s="328"/>
      <c r="N176" s="328"/>
      <c r="O176" s="328"/>
      <c r="P176" s="328"/>
      <c r="Q176" s="328"/>
      <c r="R176" s="328"/>
      <c r="S176" s="328"/>
      <c r="T176" s="328"/>
      <c r="U176" s="328"/>
      <c r="V176" s="328"/>
      <c r="W176" s="328"/>
      <c r="X176" s="328"/>
      <c r="Y176" s="328"/>
      <c r="Z176" s="328"/>
      <c r="AA176" s="328"/>
      <c r="AB176" s="328"/>
    </row>
    <row r="177" ht="15.75" customHeight="1">
      <c r="A177" s="328"/>
      <c r="B177" s="328"/>
      <c r="C177" s="328"/>
      <c r="D177" s="328"/>
      <c r="E177" s="328"/>
      <c r="F177" s="328"/>
      <c r="G177" s="328"/>
      <c r="H177" s="328"/>
      <c r="I177" s="328"/>
      <c r="J177" s="328"/>
      <c r="K177" s="328"/>
      <c r="L177" s="328"/>
      <c r="M177" s="328"/>
      <c r="N177" s="328"/>
      <c r="O177" s="328"/>
      <c r="P177" s="328"/>
      <c r="Q177" s="328"/>
      <c r="R177" s="328"/>
      <c r="S177" s="328"/>
      <c r="T177" s="328"/>
      <c r="U177" s="328"/>
      <c r="V177" s="328"/>
      <c r="W177" s="328"/>
      <c r="X177" s="328"/>
      <c r="Y177" s="328"/>
      <c r="Z177" s="328"/>
      <c r="AA177" s="328"/>
      <c r="AB177" s="328"/>
    </row>
    <row r="178" ht="15.75" customHeight="1">
      <c r="A178" s="328"/>
      <c r="B178" s="328"/>
      <c r="C178" s="328"/>
      <c r="D178" s="328"/>
      <c r="E178" s="328"/>
      <c r="F178" s="328"/>
      <c r="G178" s="328"/>
      <c r="H178" s="328"/>
      <c r="I178" s="328"/>
      <c r="J178" s="328"/>
      <c r="K178" s="328"/>
      <c r="L178" s="328"/>
      <c r="M178" s="328"/>
      <c r="N178" s="328"/>
      <c r="O178" s="328"/>
      <c r="P178" s="328"/>
      <c r="Q178" s="328"/>
      <c r="R178" s="328"/>
      <c r="S178" s="328"/>
      <c r="T178" s="328"/>
      <c r="U178" s="328"/>
      <c r="V178" s="328"/>
      <c r="W178" s="328"/>
      <c r="X178" s="328"/>
      <c r="Y178" s="328"/>
      <c r="Z178" s="328"/>
      <c r="AA178" s="328"/>
      <c r="AB178" s="328"/>
    </row>
    <row r="179" ht="15.75" customHeight="1">
      <c r="A179" s="328"/>
      <c r="B179" s="328"/>
      <c r="C179" s="328"/>
      <c r="D179" s="328"/>
      <c r="E179" s="328"/>
      <c r="F179" s="328"/>
      <c r="G179" s="328"/>
      <c r="H179" s="328"/>
      <c r="I179" s="328"/>
      <c r="J179" s="328"/>
      <c r="K179" s="328"/>
      <c r="L179" s="328"/>
      <c r="M179" s="328"/>
      <c r="N179" s="328"/>
      <c r="O179" s="328"/>
      <c r="P179" s="328"/>
      <c r="Q179" s="328"/>
      <c r="R179" s="328"/>
      <c r="S179" s="328"/>
      <c r="T179" s="328"/>
      <c r="U179" s="328"/>
      <c r="V179" s="328"/>
      <c r="W179" s="328"/>
      <c r="X179" s="328"/>
      <c r="Y179" s="328"/>
      <c r="Z179" s="328"/>
      <c r="AA179" s="328"/>
      <c r="AB179" s="328"/>
    </row>
    <row r="180" ht="15.75" customHeight="1">
      <c r="A180" s="328"/>
      <c r="B180" s="328"/>
      <c r="C180" s="328"/>
      <c r="D180" s="328"/>
      <c r="E180" s="328"/>
      <c r="F180" s="328"/>
      <c r="G180" s="328"/>
      <c r="H180" s="328"/>
      <c r="I180" s="328"/>
      <c r="J180" s="328"/>
      <c r="K180" s="328"/>
      <c r="L180" s="328"/>
      <c r="M180" s="328"/>
      <c r="N180" s="328"/>
      <c r="O180" s="328"/>
      <c r="P180" s="328"/>
      <c r="Q180" s="328"/>
      <c r="R180" s="328"/>
      <c r="S180" s="328"/>
      <c r="T180" s="328"/>
      <c r="U180" s="328"/>
      <c r="V180" s="328"/>
      <c r="W180" s="328"/>
      <c r="X180" s="328"/>
      <c r="Y180" s="328"/>
      <c r="Z180" s="328"/>
      <c r="AA180" s="328"/>
      <c r="AB180" s="328"/>
    </row>
    <row r="181" ht="15.75" customHeight="1">
      <c r="A181" s="328"/>
      <c r="B181" s="328"/>
      <c r="C181" s="328"/>
      <c r="D181" s="328"/>
      <c r="E181" s="328"/>
      <c r="F181" s="328"/>
      <c r="G181" s="328"/>
      <c r="H181" s="328"/>
      <c r="I181" s="328"/>
      <c r="J181" s="328"/>
      <c r="K181" s="328"/>
      <c r="L181" s="328"/>
      <c r="M181" s="328"/>
      <c r="N181" s="328"/>
      <c r="O181" s="328"/>
      <c r="P181" s="328"/>
      <c r="Q181" s="328"/>
      <c r="R181" s="328"/>
      <c r="S181" s="328"/>
      <c r="T181" s="328"/>
      <c r="U181" s="328"/>
      <c r="V181" s="328"/>
      <c r="W181" s="328"/>
      <c r="X181" s="328"/>
      <c r="Y181" s="328"/>
      <c r="Z181" s="328"/>
      <c r="AA181" s="328"/>
      <c r="AB181" s="328"/>
    </row>
    <row r="182" ht="15.75" customHeight="1">
      <c r="A182" s="328"/>
      <c r="B182" s="328"/>
      <c r="C182" s="328"/>
      <c r="D182" s="328"/>
      <c r="E182" s="328"/>
      <c r="F182" s="328"/>
      <c r="G182" s="328"/>
      <c r="H182" s="328"/>
      <c r="I182" s="328"/>
      <c r="J182" s="328"/>
      <c r="K182" s="328"/>
      <c r="L182" s="328"/>
      <c r="M182" s="328"/>
      <c r="N182" s="328"/>
      <c r="O182" s="328"/>
      <c r="P182" s="328"/>
      <c r="Q182" s="328"/>
      <c r="R182" s="328"/>
      <c r="S182" s="328"/>
      <c r="T182" s="328"/>
      <c r="U182" s="328"/>
      <c r="V182" s="328"/>
      <c r="W182" s="328"/>
      <c r="X182" s="328"/>
      <c r="Y182" s="328"/>
      <c r="Z182" s="328"/>
      <c r="AA182" s="328"/>
      <c r="AB182" s="328"/>
    </row>
    <row r="183" ht="15.75" customHeight="1">
      <c r="A183" s="328"/>
      <c r="B183" s="328"/>
      <c r="C183" s="328"/>
      <c r="D183" s="328"/>
      <c r="E183" s="328"/>
      <c r="F183" s="328"/>
      <c r="G183" s="328"/>
      <c r="H183" s="328"/>
      <c r="I183" s="328"/>
      <c r="J183" s="328"/>
      <c r="K183" s="328"/>
      <c r="L183" s="328"/>
      <c r="M183" s="328"/>
      <c r="N183" s="328"/>
      <c r="O183" s="328"/>
      <c r="P183" s="328"/>
      <c r="Q183" s="328"/>
      <c r="R183" s="328"/>
      <c r="S183" s="328"/>
      <c r="T183" s="328"/>
      <c r="U183" s="328"/>
      <c r="V183" s="328"/>
      <c r="W183" s="328"/>
      <c r="X183" s="328"/>
      <c r="Y183" s="328"/>
      <c r="Z183" s="328"/>
      <c r="AA183" s="328"/>
      <c r="AB183" s="328"/>
    </row>
    <row r="184" ht="15.75" customHeight="1">
      <c r="A184" s="328"/>
      <c r="B184" s="328"/>
      <c r="C184" s="328"/>
      <c r="D184" s="328"/>
      <c r="E184" s="328"/>
      <c r="F184" s="328"/>
      <c r="G184" s="328"/>
      <c r="H184" s="328"/>
      <c r="I184" s="328"/>
      <c r="J184" s="328"/>
      <c r="K184" s="328"/>
      <c r="L184" s="328"/>
      <c r="M184" s="328"/>
      <c r="N184" s="328"/>
      <c r="O184" s="328"/>
      <c r="P184" s="328"/>
      <c r="Q184" s="328"/>
      <c r="R184" s="328"/>
      <c r="S184" s="328"/>
      <c r="T184" s="328"/>
      <c r="U184" s="328"/>
      <c r="V184" s="328"/>
      <c r="W184" s="328"/>
      <c r="X184" s="328"/>
      <c r="Y184" s="328"/>
      <c r="Z184" s="328"/>
      <c r="AA184" s="328"/>
      <c r="AB184" s="328"/>
    </row>
    <row r="185" ht="15.75" customHeight="1">
      <c r="A185" s="328"/>
      <c r="B185" s="328"/>
      <c r="C185" s="328"/>
      <c r="D185" s="328"/>
      <c r="E185" s="328"/>
      <c r="F185" s="328"/>
      <c r="G185" s="328"/>
      <c r="H185" s="328"/>
      <c r="I185" s="328"/>
      <c r="J185" s="328"/>
      <c r="K185" s="328"/>
      <c r="L185" s="328"/>
      <c r="M185" s="328"/>
      <c r="N185" s="328"/>
      <c r="O185" s="328"/>
      <c r="P185" s="328"/>
      <c r="Q185" s="328"/>
      <c r="R185" s="328"/>
      <c r="S185" s="328"/>
      <c r="T185" s="328"/>
      <c r="U185" s="328"/>
      <c r="V185" s="328"/>
      <c r="W185" s="328"/>
      <c r="X185" s="328"/>
      <c r="Y185" s="328"/>
      <c r="Z185" s="328"/>
      <c r="AA185" s="328"/>
      <c r="AB185" s="328"/>
    </row>
    <row r="186" ht="15.75" customHeight="1">
      <c r="A186" s="328"/>
      <c r="B186" s="328"/>
      <c r="C186" s="328"/>
      <c r="D186" s="328"/>
      <c r="E186" s="328"/>
      <c r="F186" s="328"/>
      <c r="G186" s="328"/>
      <c r="H186" s="328"/>
      <c r="I186" s="328"/>
      <c r="J186" s="328"/>
      <c r="K186" s="328"/>
      <c r="L186" s="328"/>
      <c r="M186" s="328"/>
      <c r="N186" s="328"/>
      <c r="O186" s="328"/>
      <c r="P186" s="328"/>
      <c r="Q186" s="328"/>
      <c r="R186" s="328"/>
      <c r="S186" s="328"/>
      <c r="T186" s="328"/>
      <c r="U186" s="328"/>
      <c r="V186" s="328"/>
      <c r="W186" s="328"/>
      <c r="X186" s="328"/>
      <c r="Y186" s="328"/>
      <c r="Z186" s="328"/>
      <c r="AA186" s="328"/>
      <c r="AB186" s="328"/>
    </row>
    <row r="187" ht="15.75" customHeight="1">
      <c r="A187" s="328"/>
      <c r="B187" s="328"/>
      <c r="C187" s="328"/>
      <c r="D187" s="328"/>
      <c r="E187" s="328"/>
      <c r="F187" s="328"/>
      <c r="G187" s="328"/>
      <c r="H187" s="328"/>
      <c r="I187" s="328"/>
      <c r="J187" s="328"/>
      <c r="K187" s="328"/>
      <c r="L187" s="328"/>
      <c r="M187" s="328"/>
      <c r="N187" s="328"/>
      <c r="O187" s="328"/>
      <c r="P187" s="328"/>
      <c r="Q187" s="328"/>
      <c r="R187" s="328"/>
      <c r="S187" s="328"/>
      <c r="T187" s="328"/>
      <c r="U187" s="328"/>
      <c r="V187" s="328"/>
      <c r="W187" s="328"/>
      <c r="X187" s="328"/>
      <c r="Y187" s="328"/>
      <c r="Z187" s="328"/>
      <c r="AA187" s="328"/>
      <c r="AB187" s="328"/>
    </row>
    <row r="188" ht="15.75" customHeight="1">
      <c r="A188" s="328"/>
      <c r="B188" s="328"/>
      <c r="C188" s="328"/>
      <c r="D188" s="328"/>
      <c r="E188" s="328"/>
      <c r="F188" s="328"/>
      <c r="G188" s="328"/>
      <c r="H188" s="328"/>
      <c r="I188" s="328"/>
      <c r="J188" s="328"/>
      <c r="K188" s="328"/>
      <c r="L188" s="328"/>
      <c r="M188" s="328"/>
      <c r="N188" s="328"/>
      <c r="O188" s="328"/>
      <c r="P188" s="328"/>
      <c r="Q188" s="328"/>
      <c r="R188" s="328"/>
      <c r="S188" s="328"/>
      <c r="T188" s="328"/>
      <c r="U188" s="328"/>
      <c r="V188" s="328"/>
      <c r="W188" s="328"/>
      <c r="X188" s="328"/>
      <c r="Y188" s="328"/>
      <c r="Z188" s="328"/>
      <c r="AA188" s="328"/>
      <c r="AB188" s="328"/>
    </row>
    <row r="189" ht="15.75" customHeight="1">
      <c r="A189" s="328"/>
      <c r="B189" s="328"/>
      <c r="C189" s="328"/>
      <c r="D189" s="328"/>
      <c r="E189" s="328"/>
      <c r="F189" s="328"/>
      <c r="G189" s="328"/>
      <c r="H189" s="328"/>
      <c r="I189" s="328"/>
      <c r="J189" s="328"/>
      <c r="K189" s="328"/>
      <c r="L189" s="328"/>
      <c r="M189" s="328"/>
      <c r="N189" s="328"/>
      <c r="O189" s="328"/>
      <c r="P189" s="328"/>
      <c r="Q189" s="328"/>
      <c r="R189" s="328"/>
      <c r="S189" s="328"/>
      <c r="T189" s="328"/>
      <c r="U189" s="328"/>
      <c r="V189" s="328"/>
      <c r="W189" s="328"/>
      <c r="X189" s="328"/>
      <c r="Y189" s="328"/>
      <c r="Z189" s="328"/>
      <c r="AA189" s="328"/>
      <c r="AB189" s="328"/>
    </row>
    <row r="190" ht="15.75" customHeight="1">
      <c r="A190" s="328"/>
      <c r="B190" s="328"/>
      <c r="C190" s="328"/>
      <c r="D190" s="328"/>
      <c r="E190" s="328"/>
      <c r="F190" s="328"/>
      <c r="G190" s="328"/>
      <c r="H190" s="328"/>
      <c r="I190" s="328"/>
      <c r="J190" s="328"/>
      <c r="K190" s="328"/>
      <c r="L190" s="328"/>
      <c r="M190" s="328"/>
      <c r="N190" s="328"/>
      <c r="O190" s="328"/>
      <c r="P190" s="328"/>
      <c r="Q190" s="328"/>
      <c r="R190" s="328"/>
      <c r="S190" s="328"/>
      <c r="T190" s="328"/>
      <c r="U190" s="328"/>
      <c r="V190" s="328"/>
      <c r="W190" s="328"/>
      <c r="X190" s="328"/>
      <c r="Y190" s="328"/>
      <c r="Z190" s="328"/>
      <c r="AA190" s="328"/>
      <c r="AB190" s="328"/>
    </row>
    <row r="191" ht="15.75" customHeight="1">
      <c r="A191" s="328"/>
      <c r="B191" s="328"/>
      <c r="C191" s="328"/>
      <c r="D191" s="328"/>
      <c r="E191" s="328"/>
      <c r="F191" s="328"/>
      <c r="G191" s="328"/>
      <c r="H191" s="328"/>
      <c r="I191" s="328"/>
      <c r="J191" s="328"/>
      <c r="K191" s="328"/>
      <c r="L191" s="328"/>
      <c r="M191" s="328"/>
      <c r="N191" s="328"/>
      <c r="O191" s="328"/>
      <c r="P191" s="328"/>
      <c r="Q191" s="328"/>
      <c r="R191" s="328"/>
      <c r="S191" s="328"/>
      <c r="T191" s="328"/>
      <c r="U191" s="328"/>
      <c r="V191" s="328"/>
      <c r="W191" s="328"/>
      <c r="X191" s="328"/>
      <c r="Y191" s="328"/>
      <c r="Z191" s="328"/>
      <c r="AA191" s="328"/>
      <c r="AB191" s="328"/>
    </row>
    <row r="192" ht="15.75" customHeight="1">
      <c r="A192" s="328"/>
      <c r="B192" s="328"/>
      <c r="C192" s="328"/>
      <c r="D192" s="328"/>
      <c r="E192" s="328"/>
      <c r="F192" s="328"/>
      <c r="G192" s="328"/>
      <c r="H192" s="328"/>
      <c r="I192" s="328"/>
      <c r="J192" s="328"/>
      <c r="K192" s="328"/>
      <c r="L192" s="328"/>
      <c r="M192" s="328"/>
      <c r="N192" s="328"/>
      <c r="O192" s="328"/>
      <c r="P192" s="328"/>
      <c r="Q192" s="328"/>
      <c r="R192" s="328"/>
      <c r="S192" s="328"/>
      <c r="T192" s="328"/>
      <c r="U192" s="328"/>
      <c r="V192" s="328"/>
      <c r="W192" s="328"/>
      <c r="X192" s="328"/>
      <c r="Y192" s="328"/>
      <c r="Z192" s="328"/>
      <c r="AA192" s="328"/>
      <c r="AB192" s="328"/>
    </row>
    <row r="193" ht="15.75" customHeight="1">
      <c r="A193" s="328"/>
      <c r="B193" s="328"/>
      <c r="C193" s="328"/>
      <c r="D193" s="328"/>
      <c r="E193" s="328"/>
      <c r="F193" s="328"/>
      <c r="G193" s="328"/>
      <c r="H193" s="328"/>
      <c r="I193" s="328"/>
      <c r="J193" s="328"/>
      <c r="K193" s="328"/>
      <c r="L193" s="328"/>
      <c r="M193" s="328"/>
      <c r="N193" s="328"/>
      <c r="O193" s="328"/>
      <c r="P193" s="328"/>
      <c r="Q193" s="328"/>
      <c r="R193" s="328"/>
      <c r="S193" s="328"/>
      <c r="T193" s="328"/>
      <c r="U193" s="328"/>
      <c r="V193" s="328"/>
      <c r="W193" s="328"/>
      <c r="X193" s="328"/>
      <c r="Y193" s="328"/>
      <c r="Z193" s="328"/>
      <c r="AA193" s="328"/>
      <c r="AB193" s="328"/>
    </row>
    <row r="194" ht="15.75" customHeight="1">
      <c r="A194" s="328"/>
      <c r="B194" s="328"/>
      <c r="C194" s="328"/>
      <c r="D194" s="328"/>
      <c r="E194" s="328"/>
      <c r="F194" s="328"/>
      <c r="G194" s="328"/>
      <c r="H194" s="328"/>
      <c r="I194" s="328"/>
      <c r="J194" s="328"/>
      <c r="K194" s="328"/>
      <c r="L194" s="328"/>
      <c r="M194" s="328"/>
      <c r="N194" s="328"/>
      <c r="O194" s="328"/>
      <c r="P194" s="328"/>
      <c r="Q194" s="328"/>
      <c r="R194" s="328"/>
      <c r="S194" s="328"/>
      <c r="T194" s="328"/>
      <c r="U194" s="328"/>
      <c r="V194" s="328"/>
      <c r="W194" s="328"/>
      <c r="X194" s="328"/>
      <c r="Y194" s="328"/>
      <c r="Z194" s="328"/>
      <c r="AA194" s="328"/>
      <c r="AB194" s="328"/>
    </row>
    <row r="195" ht="15.75" customHeight="1">
      <c r="A195" s="328"/>
      <c r="B195" s="328"/>
      <c r="C195" s="328"/>
      <c r="D195" s="328"/>
      <c r="E195" s="328"/>
      <c r="F195" s="328"/>
      <c r="G195" s="328"/>
      <c r="H195" s="328"/>
      <c r="I195" s="328"/>
      <c r="J195" s="328"/>
      <c r="K195" s="328"/>
      <c r="L195" s="328"/>
      <c r="M195" s="328"/>
      <c r="N195" s="328"/>
      <c r="O195" s="328"/>
      <c r="P195" s="328"/>
      <c r="Q195" s="328"/>
      <c r="R195" s="328"/>
      <c r="S195" s="328"/>
      <c r="T195" s="328"/>
      <c r="U195" s="328"/>
      <c r="V195" s="328"/>
      <c r="W195" s="328"/>
      <c r="X195" s="328"/>
      <c r="Y195" s="328"/>
      <c r="Z195" s="328"/>
      <c r="AA195" s="328"/>
      <c r="AB195" s="328"/>
    </row>
    <row r="196" ht="15.75" customHeight="1">
      <c r="A196" s="328"/>
      <c r="B196" s="328"/>
      <c r="C196" s="328"/>
      <c r="D196" s="328"/>
      <c r="E196" s="328"/>
      <c r="F196" s="328"/>
      <c r="G196" s="328"/>
      <c r="H196" s="328"/>
      <c r="I196" s="328"/>
      <c r="J196" s="328"/>
      <c r="K196" s="328"/>
      <c r="L196" s="328"/>
      <c r="M196" s="328"/>
      <c r="N196" s="328"/>
      <c r="O196" s="328"/>
      <c r="P196" s="328"/>
      <c r="Q196" s="328"/>
      <c r="R196" s="328"/>
      <c r="S196" s="328"/>
      <c r="T196" s="328"/>
      <c r="U196" s="328"/>
      <c r="V196" s="328"/>
      <c r="W196" s="328"/>
      <c r="X196" s="328"/>
      <c r="Y196" s="328"/>
      <c r="Z196" s="328"/>
      <c r="AA196" s="328"/>
      <c r="AB196" s="328"/>
    </row>
    <row r="197" ht="15.75" customHeight="1">
      <c r="A197" s="328"/>
      <c r="B197" s="328"/>
      <c r="C197" s="328"/>
      <c r="D197" s="328"/>
      <c r="E197" s="328"/>
      <c r="F197" s="328"/>
      <c r="G197" s="328"/>
      <c r="H197" s="328"/>
      <c r="I197" s="328"/>
      <c r="J197" s="328"/>
      <c r="K197" s="328"/>
      <c r="L197" s="328"/>
      <c r="M197" s="328"/>
      <c r="N197" s="328"/>
      <c r="O197" s="328"/>
      <c r="P197" s="328"/>
      <c r="Q197" s="328"/>
      <c r="R197" s="328"/>
      <c r="S197" s="328"/>
      <c r="T197" s="328"/>
      <c r="U197" s="328"/>
      <c r="V197" s="328"/>
      <c r="W197" s="328"/>
      <c r="X197" s="328"/>
      <c r="Y197" s="328"/>
      <c r="Z197" s="328"/>
      <c r="AA197" s="328"/>
      <c r="AB197" s="328"/>
    </row>
    <row r="198" ht="15.75" customHeight="1">
      <c r="A198" s="328"/>
      <c r="B198" s="328"/>
      <c r="C198" s="328"/>
      <c r="D198" s="328"/>
      <c r="E198" s="328"/>
      <c r="F198" s="328"/>
      <c r="G198" s="328"/>
      <c r="H198" s="328"/>
      <c r="I198" s="328"/>
      <c r="J198" s="328"/>
      <c r="K198" s="328"/>
      <c r="L198" s="328"/>
      <c r="M198" s="328"/>
      <c r="N198" s="328"/>
      <c r="O198" s="328"/>
      <c r="P198" s="328"/>
      <c r="Q198" s="328"/>
      <c r="R198" s="328"/>
      <c r="S198" s="328"/>
      <c r="T198" s="328"/>
      <c r="U198" s="328"/>
      <c r="V198" s="328"/>
      <c r="W198" s="328"/>
      <c r="X198" s="328"/>
      <c r="Y198" s="328"/>
      <c r="Z198" s="328"/>
      <c r="AA198" s="328"/>
      <c r="AB198" s="328"/>
    </row>
    <row r="199" ht="15.75" customHeight="1">
      <c r="A199" s="328"/>
      <c r="B199" s="328"/>
      <c r="C199" s="328"/>
      <c r="D199" s="328"/>
      <c r="E199" s="328"/>
      <c r="F199" s="328"/>
      <c r="G199" s="328"/>
      <c r="H199" s="328"/>
      <c r="I199" s="328"/>
      <c r="J199" s="328"/>
      <c r="K199" s="328"/>
      <c r="L199" s="328"/>
      <c r="M199" s="328"/>
      <c r="N199" s="328"/>
      <c r="O199" s="328"/>
      <c r="P199" s="328"/>
      <c r="Q199" s="328"/>
      <c r="R199" s="328"/>
      <c r="S199" s="328"/>
      <c r="T199" s="328"/>
      <c r="U199" s="328"/>
      <c r="V199" s="328"/>
      <c r="W199" s="328"/>
      <c r="X199" s="328"/>
      <c r="Y199" s="328"/>
      <c r="Z199" s="328"/>
      <c r="AA199" s="328"/>
      <c r="AB199" s="328"/>
    </row>
    <row r="200" ht="15.75" customHeight="1">
      <c r="A200" s="328"/>
      <c r="B200" s="328"/>
      <c r="C200" s="328"/>
      <c r="D200" s="328"/>
      <c r="E200" s="328"/>
      <c r="F200" s="328"/>
      <c r="G200" s="328"/>
      <c r="H200" s="328"/>
      <c r="I200" s="328"/>
      <c r="J200" s="328"/>
      <c r="K200" s="328"/>
      <c r="L200" s="328"/>
      <c r="M200" s="328"/>
      <c r="N200" s="328"/>
      <c r="O200" s="328"/>
      <c r="P200" s="328"/>
      <c r="Q200" s="328"/>
      <c r="R200" s="328"/>
      <c r="S200" s="328"/>
      <c r="T200" s="328"/>
      <c r="U200" s="328"/>
      <c r="V200" s="328"/>
      <c r="W200" s="328"/>
      <c r="X200" s="328"/>
      <c r="Y200" s="328"/>
      <c r="Z200" s="328"/>
      <c r="AA200" s="328"/>
      <c r="AB200" s="328"/>
    </row>
    <row r="201" ht="15.75" customHeight="1">
      <c r="A201" s="328"/>
      <c r="B201" s="328"/>
      <c r="C201" s="328"/>
      <c r="D201" s="328"/>
      <c r="E201" s="328"/>
      <c r="F201" s="328"/>
      <c r="G201" s="328"/>
      <c r="H201" s="328"/>
      <c r="I201" s="328"/>
      <c r="J201" s="328"/>
      <c r="K201" s="328"/>
      <c r="L201" s="328"/>
      <c r="M201" s="328"/>
      <c r="N201" s="328"/>
      <c r="O201" s="328"/>
      <c r="P201" s="328"/>
      <c r="Q201" s="328"/>
      <c r="R201" s="328"/>
      <c r="S201" s="328"/>
      <c r="T201" s="328"/>
      <c r="U201" s="328"/>
      <c r="V201" s="328"/>
      <c r="W201" s="328"/>
      <c r="X201" s="328"/>
      <c r="Y201" s="328"/>
      <c r="Z201" s="328"/>
      <c r="AA201" s="328"/>
      <c r="AB201" s="328"/>
    </row>
    <row r="202" ht="15.75" customHeight="1">
      <c r="A202" s="328"/>
      <c r="B202" s="328"/>
      <c r="C202" s="328"/>
      <c r="D202" s="328"/>
      <c r="E202" s="328"/>
      <c r="F202" s="328"/>
      <c r="G202" s="328"/>
      <c r="H202" s="328"/>
      <c r="I202" s="328"/>
      <c r="J202" s="328"/>
      <c r="K202" s="328"/>
      <c r="L202" s="328"/>
      <c r="M202" s="328"/>
      <c r="N202" s="328"/>
      <c r="O202" s="328"/>
      <c r="P202" s="328"/>
      <c r="Q202" s="328"/>
      <c r="R202" s="328"/>
      <c r="S202" s="328"/>
      <c r="T202" s="328"/>
      <c r="U202" s="328"/>
      <c r="V202" s="328"/>
      <c r="W202" s="328"/>
      <c r="X202" s="328"/>
      <c r="Y202" s="328"/>
      <c r="Z202" s="328"/>
      <c r="AA202" s="328"/>
      <c r="AB202" s="328"/>
    </row>
    <row r="203" ht="15.75" customHeight="1">
      <c r="A203" s="328"/>
      <c r="B203" s="328"/>
      <c r="C203" s="328"/>
      <c r="D203" s="328"/>
      <c r="E203" s="328"/>
      <c r="F203" s="328"/>
      <c r="G203" s="328"/>
      <c r="H203" s="328"/>
      <c r="I203" s="328"/>
      <c r="J203" s="328"/>
      <c r="K203" s="328"/>
      <c r="L203" s="328"/>
      <c r="M203" s="328"/>
      <c r="N203" s="328"/>
      <c r="O203" s="328"/>
      <c r="P203" s="328"/>
      <c r="Q203" s="328"/>
      <c r="R203" s="328"/>
      <c r="S203" s="328"/>
      <c r="T203" s="328"/>
      <c r="U203" s="328"/>
      <c r="V203" s="328"/>
      <c r="W203" s="328"/>
      <c r="X203" s="328"/>
      <c r="Y203" s="328"/>
      <c r="Z203" s="328"/>
      <c r="AA203" s="328"/>
      <c r="AB203" s="328"/>
    </row>
    <row r="204" ht="15.75" customHeight="1">
      <c r="A204" s="328"/>
      <c r="B204" s="328"/>
      <c r="C204" s="328"/>
      <c r="D204" s="328"/>
      <c r="E204" s="328"/>
      <c r="F204" s="328"/>
      <c r="G204" s="328"/>
      <c r="H204" s="328"/>
      <c r="I204" s="328"/>
      <c r="J204" s="328"/>
      <c r="K204" s="328"/>
      <c r="L204" s="328"/>
      <c r="M204" s="328"/>
      <c r="N204" s="328"/>
      <c r="O204" s="328"/>
      <c r="P204" s="328"/>
      <c r="Q204" s="328"/>
      <c r="R204" s="328"/>
      <c r="S204" s="328"/>
      <c r="T204" s="328"/>
      <c r="U204" s="328"/>
      <c r="V204" s="328"/>
      <c r="W204" s="328"/>
      <c r="X204" s="328"/>
      <c r="Y204" s="328"/>
      <c r="Z204" s="328"/>
      <c r="AA204" s="328"/>
      <c r="AB204" s="328"/>
    </row>
    <row r="205" ht="15.75" customHeight="1">
      <c r="A205" s="328"/>
      <c r="B205" s="328"/>
      <c r="C205" s="328"/>
      <c r="D205" s="328"/>
      <c r="E205" s="328"/>
      <c r="F205" s="328"/>
      <c r="G205" s="328"/>
      <c r="H205" s="328"/>
      <c r="I205" s="328"/>
      <c r="J205" s="328"/>
      <c r="K205" s="328"/>
      <c r="L205" s="328"/>
      <c r="M205" s="328"/>
      <c r="N205" s="328"/>
      <c r="O205" s="328"/>
      <c r="P205" s="328"/>
      <c r="Q205" s="328"/>
      <c r="R205" s="328"/>
      <c r="S205" s="328"/>
      <c r="T205" s="328"/>
      <c r="U205" s="328"/>
      <c r="V205" s="328"/>
      <c r="W205" s="328"/>
      <c r="X205" s="328"/>
      <c r="Y205" s="328"/>
      <c r="Z205" s="328"/>
      <c r="AA205" s="328"/>
      <c r="AB205" s="328"/>
    </row>
    <row r="206" ht="15.75" customHeight="1">
      <c r="A206" s="328"/>
      <c r="B206" s="328"/>
      <c r="C206" s="328"/>
      <c r="D206" s="328"/>
      <c r="E206" s="328"/>
      <c r="F206" s="328"/>
      <c r="G206" s="328"/>
      <c r="H206" s="328"/>
      <c r="I206" s="328"/>
      <c r="J206" s="328"/>
      <c r="K206" s="328"/>
      <c r="L206" s="328"/>
      <c r="M206" s="328"/>
      <c r="N206" s="328"/>
      <c r="O206" s="328"/>
      <c r="P206" s="328"/>
      <c r="Q206" s="328"/>
      <c r="R206" s="328"/>
      <c r="S206" s="328"/>
      <c r="T206" s="328"/>
      <c r="U206" s="328"/>
      <c r="V206" s="328"/>
      <c r="W206" s="328"/>
      <c r="X206" s="328"/>
      <c r="Y206" s="328"/>
      <c r="Z206" s="328"/>
      <c r="AA206" s="328"/>
      <c r="AB206" s="328"/>
    </row>
    <row r="207" ht="15.75" customHeight="1">
      <c r="A207" s="328"/>
      <c r="B207" s="328"/>
      <c r="C207" s="328"/>
      <c r="D207" s="328"/>
      <c r="E207" s="328"/>
      <c r="F207" s="328"/>
      <c r="G207" s="328"/>
      <c r="H207" s="328"/>
      <c r="I207" s="328"/>
      <c r="J207" s="328"/>
      <c r="K207" s="328"/>
      <c r="L207" s="328"/>
      <c r="M207" s="328"/>
      <c r="N207" s="328"/>
      <c r="O207" s="328"/>
      <c r="P207" s="328"/>
      <c r="Q207" s="328"/>
      <c r="R207" s="328"/>
      <c r="S207" s="328"/>
      <c r="T207" s="328"/>
      <c r="U207" s="328"/>
      <c r="V207" s="328"/>
      <c r="W207" s="328"/>
      <c r="X207" s="328"/>
      <c r="Y207" s="328"/>
      <c r="Z207" s="328"/>
      <c r="AA207" s="328"/>
      <c r="AB207" s="328"/>
    </row>
    <row r="208" ht="15.75" customHeight="1">
      <c r="A208" s="328"/>
      <c r="B208" s="328"/>
      <c r="C208" s="328"/>
      <c r="D208" s="328"/>
      <c r="E208" s="328"/>
      <c r="F208" s="328"/>
      <c r="G208" s="328"/>
      <c r="H208" s="328"/>
      <c r="I208" s="328"/>
      <c r="J208" s="328"/>
      <c r="K208" s="328"/>
      <c r="L208" s="328"/>
      <c r="M208" s="328"/>
      <c r="N208" s="328"/>
      <c r="O208" s="328"/>
      <c r="P208" s="328"/>
      <c r="Q208" s="328"/>
      <c r="R208" s="328"/>
      <c r="S208" s="328"/>
      <c r="T208" s="328"/>
      <c r="U208" s="328"/>
      <c r="V208" s="328"/>
      <c r="W208" s="328"/>
      <c r="X208" s="328"/>
      <c r="Y208" s="328"/>
      <c r="Z208" s="328"/>
      <c r="AA208" s="328"/>
      <c r="AB208" s="328"/>
    </row>
    <row r="209" ht="15.75" customHeight="1">
      <c r="A209" s="328"/>
      <c r="B209" s="328"/>
      <c r="C209" s="328"/>
      <c r="D209" s="328"/>
      <c r="E209" s="328"/>
      <c r="F209" s="328"/>
      <c r="G209" s="328"/>
      <c r="H209" s="328"/>
      <c r="I209" s="328"/>
      <c r="J209" s="328"/>
      <c r="K209" s="328"/>
      <c r="L209" s="328"/>
      <c r="M209" s="328"/>
      <c r="N209" s="328"/>
      <c r="O209" s="328"/>
      <c r="P209" s="328"/>
      <c r="Q209" s="328"/>
      <c r="R209" s="328"/>
      <c r="S209" s="328"/>
      <c r="T209" s="328"/>
      <c r="U209" s="328"/>
      <c r="V209" s="328"/>
      <c r="W209" s="328"/>
      <c r="X209" s="328"/>
      <c r="Y209" s="328"/>
      <c r="Z209" s="328"/>
      <c r="AA209" s="328"/>
      <c r="AB209" s="328"/>
    </row>
    <row r="210" ht="15.75" customHeight="1">
      <c r="A210" s="328"/>
      <c r="B210" s="328"/>
      <c r="C210" s="328"/>
      <c r="D210" s="328"/>
      <c r="E210" s="328"/>
      <c r="F210" s="328"/>
      <c r="G210" s="328"/>
      <c r="H210" s="328"/>
      <c r="I210" s="328"/>
      <c r="J210" s="328"/>
      <c r="K210" s="328"/>
      <c r="L210" s="328"/>
      <c r="M210" s="328"/>
      <c r="N210" s="328"/>
      <c r="O210" s="328"/>
      <c r="P210" s="328"/>
      <c r="Q210" s="328"/>
      <c r="R210" s="328"/>
      <c r="S210" s="328"/>
      <c r="T210" s="328"/>
      <c r="U210" s="328"/>
      <c r="V210" s="328"/>
      <c r="W210" s="328"/>
      <c r="X210" s="328"/>
      <c r="Y210" s="328"/>
      <c r="Z210" s="328"/>
      <c r="AA210" s="328"/>
      <c r="AB210" s="328"/>
    </row>
    <row r="211" ht="15.75" customHeight="1">
      <c r="A211" s="328"/>
      <c r="B211" s="328"/>
      <c r="C211" s="328"/>
      <c r="D211" s="328"/>
      <c r="E211" s="328"/>
      <c r="F211" s="328"/>
      <c r="G211" s="328"/>
      <c r="H211" s="328"/>
      <c r="I211" s="328"/>
      <c r="J211" s="328"/>
      <c r="K211" s="328"/>
      <c r="L211" s="328"/>
      <c r="M211" s="328"/>
      <c r="N211" s="328"/>
      <c r="O211" s="328"/>
      <c r="P211" s="328"/>
      <c r="Q211" s="328"/>
      <c r="R211" s="328"/>
      <c r="S211" s="328"/>
      <c r="T211" s="328"/>
      <c r="U211" s="328"/>
      <c r="V211" s="328"/>
      <c r="W211" s="328"/>
      <c r="X211" s="328"/>
      <c r="Y211" s="328"/>
      <c r="Z211" s="328"/>
      <c r="AA211" s="328"/>
      <c r="AB211" s="328"/>
    </row>
    <row r="212" ht="15.75" customHeight="1">
      <c r="A212" s="328"/>
      <c r="B212" s="328"/>
      <c r="C212" s="328"/>
      <c r="D212" s="328"/>
      <c r="E212" s="328"/>
      <c r="F212" s="328"/>
      <c r="G212" s="328"/>
      <c r="H212" s="328"/>
      <c r="I212" s="328"/>
      <c r="J212" s="328"/>
      <c r="K212" s="328"/>
      <c r="L212" s="328"/>
      <c r="M212" s="328"/>
      <c r="N212" s="328"/>
      <c r="O212" s="328"/>
      <c r="P212" s="328"/>
      <c r="Q212" s="328"/>
      <c r="R212" s="328"/>
      <c r="S212" s="328"/>
      <c r="T212" s="328"/>
      <c r="U212" s="328"/>
      <c r="V212" s="328"/>
      <c r="W212" s="328"/>
      <c r="X212" s="328"/>
      <c r="Y212" s="328"/>
      <c r="Z212" s="328"/>
      <c r="AA212" s="328"/>
      <c r="AB212" s="328"/>
    </row>
    <row r="213" ht="15.75" customHeight="1">
      <c r="A213" s="328"/>
      <c r="B213" s="328"/>
      <c r="C213" s="328"/>
      <c r="D213" s="328"/>
      <c r="E213" s="328"/>
      <c r="F213" s="328"/>
      <c r="G213" s="328"/>
      <c r="H213" s="328"/>
      <c r="I213" s="328"/>
      <c r="J213" s="328"/>
      <c r="K213" s="328"/>
      <c r="L213" s="328"/>
      <c r="M213" s="328"/>
      <c r="N213" s="328"/>
      <c r="O213" s="328"/>
      <c r="P213" s="328"/>
      <c r="Q213" s="328"/>
      <c r="R213" s="328"/>
      <c r="S213" s="328"/>
      <c r="T213" s="328"/>
      <c r="U213" s="328"/>
      <c r="V213" s="328"/>
      <c r="W213" s="328"/>
      <c r="X213" s="328"/>
      <c r="Y213" s="328"/>
      <c r="Z213" s="328"/>
      <c r="AA213" s="328"/>
      <c r="AB213" s="328"/>
    </row>
    <row r="214" ht="15.75" customHeight="1">
      <c r="A214" s="328"/>
      <c r="B214" s="328"/>
      <c r="C214" s="328"/>
      <c r="D214" s="328"/>
      <c r="E214" s="328"/>
      <c r="F214" s="328"/>
      <c r="G214" s="328"/>
      <c r="H214" s="328"/>
      <c r="I214" s="328"/>
      <c r="J214" s="328"/>
      <c r="K214" s="328"/>
      <c r="L214" s="328"/>
      <c r="M214" s="328"/>
      <c r="N214" s="328"/>
      <c r="O214" s="328"/>
      <c r="P214" s="328"/>
      <c r="Q214" s="328"/>
      <c r="R214" s="328"/>
      <c r="S214" s="328"/>
      <c r="T214" s="328"/>
      <c r="U214" s="328"/>
      <c r="V214" s="328"/>
      <c r="W214" s="328"/>
      <c r="X214" s="328"/>
      <c r="Y214" s="328"/>
      <c r="Z214" s="328"/>
      <c r="AA214" s="328"/>
      <c r="AB214" s="328"/>
    </row>
    <row r="215" ht="15.75" customHeight="1">
      <c r="A215" s="328"/>
      <c r="B215" s="328"/>
      <c r="C215" s="328"/>
      <c r="D215" s="328"/>
      <c r="E215" s="328"/>
      <c r="F215" s="328"/>
      <c r="G215" s="328"/>
      <c r="H215" s="328"/>
      <c r="I215" s="328"/>
      <c r="J215" s="328"/>
      <c r="K215" s="328"/>
      <c r="L215" s="328"/>
      <c r="M215" s="328"/>
      <c r="N215" s="328"/>
      <c r="O215" s="328"/>
      <c r="P215" s="328"/>
      <c r="Q215" s="328"/>
      <c r="R215" s="328"/>
      <c r="S215" s="328"/>
      <c r="T215" s="328"/>
      <c r="U215" s="328"/>
      <c r="V215" s="328"/>
      <c r="W215" s="328"/>
      <c r="X215" s="328"/>
      <c r="Y215" s="328"/>
      <c r="Z215" s="328"/>
      <c r="AA215" s="328"/>
      <c r="AB215" s="328"/>
    </row>
    <row r="216" ht="15.75" customHeight="1">
      <c r="A216" s="328"/>
      <c r="B216" s="328"/>
      <c r="C216" s="328"/>
      <c r="D216" s="328"/>
      <c r="E216" s="328"/>
      <c r="F216" s="328"/>
      <c r="G216" s="328"/>
      <c r="H216" s="328"/>
      <c r="I216" s="328"/>
      <c r="J216" s="328"/>
      <c r="K216" s="328"/>
      <c r="L216" s="328"/>
      <c r="M216" s="328"/>
      <c r="N216" s="328"/>
      <c r="O216" s="328"/>
      <c r="P216" s="328"/>
      <c r="Q216" s="328"/>
      <c r="R216" s="328"/>
      <c r="S216" s="328"/>
      <c r="T216" s="328"/>
      <c r="U216" s="328"/>
      <c r="V216" s="328"/>
      <c r="W216" s="328"/>
      <c r="X216" s="328"/>
      <c r="Y216" s="328"/>
      <c r="Z216" s="328"/>
      <c r="AA216" s="328"/>
      <c r="AB216" s="328"/>
    </row>
    <row r="217" ht="15.75" customHeight="1">
      <c r="A217" s="328"/>
      <c r="B217" s="328"/>
      <c r="C217" s="328"/>
      <c r="D217" s="328"/>
      <c r="E217" s="328"/>
      <c r="F217" s="328"/>
      <c r="G217" s="328"/>
      <c r="H217" s="328"/>
      <c r="I217" s="328"/>
      <c r="J217" s="328"/>
      <c r="K217" s="328"/>
      <c r="L217" s="328"/>
      <c r="M217" s="328"/>
      <c r="N217" s="328"/>
      <c r="O217" s="328"/>
      <c r="P217" s="328"/>
      <c r="Q217" s="328"/>
      <c r="R217" s="328"/>
      <c r="S217" s="328"/>
      <c r="T217" s="328"/>
      <c r="U217" s="328"/>
      <c r="V217" s="328"/>
      <c r="W217" s="328"/>
      <c r="X217" s="328"/>
      <c r="Y217" s="328"/>
      <c r="Z217" s="328"/>
      <c r="AA217" s="328"/>
      <c r="AB217" s="328"/>
    </row>
    <row r="218" ht="15.75" customHeight="1">
      <c r="A218" s="328"/>
      <c r="B218" s="328"/>
      <c r="C218" s="328"/>
      <c r="D218" s="328"/>
      <c r="E218" s="328"/>
      <c r="F218" s="328"/>
      <c r="G218" s="328"/>
      <c r="H218" s="328"/>
      <c r="I218" s="328"/>
      <c r="J218" s="328"/>
      <c r="K218" s="328"/>
      <c r="L218" s="328"/>
      <c r="M218" s="328"/>
      <c r="N218" s="328"/>
      <c r="O218" s="328"/>
      <c r="P218" s="328"/>
      <c r="Q218" s="328"/>
      <c r="R218" s="328"/>
      <c r="S218" s="328"/>
      <c r="T218" s="328"/>
      <c r="U218" s="328"/>
      <c r="V218" s="328"/>
      <c r="W218" s="328"/>
      <c r="X218" s="328"/>
      <c r="Y218" s="328"/>
      <c r="Z218" s="328"/>
      <c r="AA218" s="328"/>
      <c r="AB218" s="328"/>
    </row>
    <row r="219" ht="15.75" customHeight="1">
      <c r="A219" s="328"/>
      <c r="B219" s="328"/>
      <c r="C219" s="328"/>
      <c r="D219" s="328"/>
      <c r="E219" s="328"/>
      <c r="F219" s="328"/>
      <c r="G219" s="328"/>
      <c r="H219" s="328"/>
      <c r="I219" s="328"/>
      <c r="J219" s="328"/>
      <c r="K219" s="328"/>
      <c r="L219" s="328"/>
      <c r="M219" s="328"/>
      <c r="N219" s="328"/>
      <c r="O219" s="328"/>
      <c r="P219" s="328"/>
      <c r="Q219" s="328"/>
      <c r="R219" s="328"/>
      <c r="S219" s="328"/>
      <c r="T219" s="328"/>
      <c r="U219" s="328"/>
      <c r="V219" s="328"/>
      <c r="W219" s="328"/>
      <c r="X219" s="328"/>
      <c r="Y219" s="328"/>
      <c r="Z219" s="328"/>
      <c r="AA219" s="328"/>
      <c r="AB219" s="328"/>
    </row>
    <row r="220" ht="15.75" customHeight="1">
      <c r="A220" s="328"/>
      <c r="B220" s="328"/>
      <c r="C220" s="328"/>
      <c r="D220" s="328"/>
      <c r="E220" s="328"/>
      <c r="F220" s="328"/>
      <c r="G220" s="328"/>
      <c r="H220" s="328"/>
      <c r="I220" s="328"/>
      <c r="J220" s="328"/>
      <c r="K220" s="328"/>
      <c r="L220" s="328"/>
      <c r="M220" s="328"/>
      <c r="N220" s="328"/>
      <c r="O220" s="328"/>
      <c r="P220" s="328"/>
      <c r="Q220" s="328"/>
      <c r="R220" s="328"/>
      <c r="S220" s="328"/>
      <c r="T220" s="328"/>
      <c r="U220" s="328"/>
      <c r="V220" s="328"/>
      <c r="W220" s="328"/>
      <c r="X220" s="328"/>
      <c r="Y220" s="328"/>
      <c r="Z220" s="328"/>
      <c r="AA220" s="328"/>
      <c r="AB220" s="328"/>
    </row>
    <row r="221" ht="15.75" customHeight="1">
      <c r="A221" s="328"/>
      <c r="B221" s="328"/>
      <c r="C221" s="328"/>
      <c r="D221" s="328"/>
      <c r="E221" s="328"/>
      <c r="F221" s="328"/>
      <c r="G221" s="328"/>
      <c r="H221" s="328"/>
      <c r="I221" s="328"/>
      <c r="J221" s="328"/>
      <c r="K221" s="328"/>
      <c r="L221" s="328"/>
      <c r="M221" s="328"/>
      <c r="N221" s="328"/>
      <c r="O221" s="328"/>
      <c r="P221" s="328"/>
      <c r="Q221" s="328"/>
      <c r="R221" s="328"/>
      <c r="S221" s="328"/>
      <c r="T221" s="328"/>
      <c r="U221" s="328"/>
      <c r="V221" s="328"/>
      <c r="W221" s="328"/>
      <c r="X221" s="328"/>
      <c r="Y221" s="328"/>
      <c r="Z221" s="328"/>
      <c r="AA221" s="328"/>
      <c r="AB221" s="328"/>
    </row>
    <row r="222" ht="15.75" customHeight="1">
      <c r="A222" s="328"/>
      <c r="B222" s="328"/>
      <c r="C222" s="328"/>
      <c r="D222" s="328"/>
      <c r="E222" s="328"/>
      <c r="F222" s="328"/>
      <c r="G222" s="328"/>
      <c r="H222" s="328"/>
      <c r="I222" s="328"/>
      <c r="J222" s="328"/>
      <c r="K222" s="328"/>
      <c r="L222" s="328"/>
      <c r="M222" s="328"/>
      <c r="N222" s="328"/>
      <c r="O222" s="328"/>
      <c r="P222" s="328"/>
      <c r="Q222" s="328"/>
      <c r="R222" s="328"/>
      <c r="S222" s="328"/>
      <c r="T222" s="328"/>
      <c r="U222" s="328"/>
      <c r="V222" s="328"/>
      <c r="W222" s="328"/>
      <c r="X222" s="328"/>
      <c r="Y222" s="328"/>
      <c r="Z222" s="328"/>
      <c r="AA222" s="328"/>
      <c r="AB222" s="328"/>
    </row>
    <row r="223" ht="15.75" customHeight="1">
      <c r="A223" s="328"/>
      <c r="B223" s="328"/>
      <c r="C223" s="328"/>
      <c r="D223" s="328"/>
      <c r="E223" s="328"/>
      <c r="F223" s="328"/>
      <c r="G223" s="328"/>
      <c r="H223" s="328"/>
      <c r="I223" s="328"/>
      <c r="J223" s="328"/>
      <c r="K223" s="328"/>
      <c r="L223" s="328"/>
      <c r="M223" s="328"/>
      <c r="N223" s="328"/>
      <c r="O223" s="328"/>
      <c r="P223" s="328"/>
      <c r="Q223" s="328"/>
      <c r="R223" s="328"/>
      <c r="S223" s="328"/>
      <c r="T223" s="328"/>
      <c r="U223" s="328"/>
      <c r="V223" s="328"/>
      <c r="W223" s="328"/>
      <c r="X223" s="328"/>
      <c r="Y223" s="328"/>
      <c r="Z223" s="328"/>
      <c r="AA223" s="328"/>
      <c r="AB223" s="328"/>
    </row>
    <row r="224" ht="15.75" customHeight="1">
      <c r="A224" s="328"/>
      <c r="B224" s="328"/>
      <c r="C224" s="328"/>
      <c r="D224" s="328"/>
      <c r="E224" s="328"/>
      <c r="F224" s="328"/>
      <c r="G224" s="328"/>
      <c r="H224" s="328"/>
      <c r="I224" s="328"/>
      <c r="J224" s="328"/>
      <c r="K224" s="328"/>
      <c r="L224" s="328"/>
      <c r="M224" s="328"/>
      <c r="N224" s="328"/>
      <c r="O224" s="328"/>
      <c r="P224" s="328"/>
      <c r="Q224" s="328"/>
      <c r="R224" s="328"/>
      <c r="S224" s="328"/>
      <c r="T224" s="328"/>
      <c r="U224" s="328"/>
      <c r="V224" s="328"/>
      <c r="W224" s="328"/>
      <c r="X224" s="328"/>
      <c r="Y224" s="328"/>
      <c r="Z224" s="328"/>
      <c r="AA224" s="328"/>
      <c r="AB224" s="328"/>
    </row>
    <row r="225" ht="15.75" customHeight="1">
      <c r="A225" s="328"/>
      <c r="B225" s="328"/>
      <c r="C225" s="328"/>
      <c r="D225" s="328"/>
      <c r="E225" s="328"/>
      <c r="F225" s="328"/>
      <c r="G225" s="328"/>
      <c r="H225" s="328"/>
      <c r="I225" s="328"/>
      <c r="J225" s="328"/>
      <c r="K225" s="328"/>
      <c r="L225" s="328"/>
      <c r="M225" s="328"/>
      <c r="N225" s="328"/>
      <c r="O225" s="328"/>
      <c r="P225" s="328"/>
      <c r="Q225" s="328"/>
      <c r="R225" s="328"/>
      <c r="S225" s="328"/>
      <c r="T225" s="328"/>
      <c r="U225" s="328"/>
      <c r="V225" s="328"/>
      <c r="W225" s="328"/>
      <c r="X225" s="328"/>
      <c r="Y225" s="328"/>
      <c r="Z225" s="328"/>
      <c r="AA225" s="328"/>
      <c r="AB225" s="328"/>
    </row>
    <row r="226" ht="15.75" customHeight="1">
      <c r="A226" s="328"/>
      <c r="B226" s="328"/>
      <c r="C226" s="328"/>
      <c r="D226" s="328"/>
      <c r="E226" s="328"/>
      <c r="F226" s="328"/>
      <c r="G226" s="328"/>
      <c r="H226" s="328"/>
      <c r="I226" s="328"/>
      <c r="J226" s="328"/>
      <c r="K226" s="328"/>
      <c r="L226" s="328"/>
      <c r="M226" s="328"/>
      <c r="N226" s="328"/>
      <c r="O226" s="328"/>
      <c r="P226" s="328"/>
      <c r="Q226" s="328"/>
      <c r="R226" s="328"/>
      <c r="S226" s="328"/>
      <c r="T226" s="328"/>
      <c r="U226" s="328"/>
      <c r="V226" s="328"/>
      <c r="W226" s="328"/>
      <c r="X226" s="328"/>
      <c r="Y226" s="328"/>
      <c r="Z226" s="328"/>
      <c r="AA226" s="328"/>
      <c r="AB226" s="328"/>
    </row>
    <row r="227" ht="15.75" customHeight="1">
      <c r="A227" s="328"/>
      <c r="B227" s="328"/>
      <c r="C227" s="328"/>
      <c r="D227" s="328"/>
      <c r="E227" s="328"/>
      <c r="F227" s="328"/>
      <c r="G227" s="328"/>
      <c r="H227" s="328"/>
      <c r="I227" s="328"/>
      <c r="J227" s="328"/>
      <c r="K227" s="328"/>
      <c r="L227" s="328"/>
      <c r="M227" s="328"/>
      <c r="N227" s="328"/>
      <c r="O227" s="328"/>
      <c r="P227" s="328"/>
      <c r="Q227" s="328"/>
      <c r="R227" s="328"/>
      <c r="S227" s="328"/>
      <c r="T227" s="328"/>
      <c r="U227" s="328"/>
      <c r="V227" s="328"/>
      <c r="W227" s="328"/>
      <c r="X227" s="328"/>
      <c r="Y227" s="328"/>
      <c r="Z227" s="328"/>
      <c r="AA227" s="328"/>
      <c r="AB227" s="328"/>
    </row>
    <row r="228" ht="15.75" customHeight="1">
      <c r="A228" s="328"/>
      <c r="B228" s="328"/>
      <c r="C228" s="328"/>
      <c r="D228" s="328"/>
      <c r="E228" s="328"/>
      <c r="F228" s="328"/>
      <c r="G228" s="328"/>
      <c r="H228" s="328"/>
      <c r="I228" s="328"/>
      <c r="J228" s="328"/>
      <c r="K228" s="328"/>
      <c r="L228" s="328"/>
      <c r="M228" s="328"/>
      <c r="N228" s="328"/>
      <c r="O228" s="328"/>
      <c r="P228" s="328"/>
      <c r="Q228" s="328"/>
      <c r="R228" s="328"/>
      <c r="S228" s="328"/>
      <c r="T228" s="328"/>
      <c r="U228" s="328"/>
      <c r="V228" s="328"/>
      <c r="W228" s="328"/>
      <c r="X228" s="328"/>
      <c r="Y228" s="328"/>
      <c r="Z228" s="328"/>
      <c r="AA228" s="328"/>
      <c r="AB228" s="328"/>
    </row>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J1"/>
    <mergeCell ref="A4:D4"/>
    <mergeCell ref="F4:J4"/>
    <mergeCell ref="F12:J12"/>
    <mergeCell ref="B13:C13"/>
    <mergeCell ref="A21:D21"/>
    <mergeCell ref="B24:D24"/>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3" width="12.63"/>
    <col customWidth="1" min="4" max="4" width="14.25"/>
    <col customWidth="1" min="5" max="5" width="12.63"/>
    <col customWidth="1" min="6" max="6" width="15.13"/>
    <col customWidth="1" min="7" max="7" width="14.63"/>
  </cols>
  <sheetData>
    <row r="1">
      <c r="A1" s="327" t="s">
        <v>229</v>
      </c>
      <c r="K1" s="328"/>
      <c r="L1" s="328"/>
      <c r="M1" s="328"/>
      <c r="N1" s="328"/>
      <c r="O1" s="328"/>
      <c r="P1" s="328"/>
      <c r="Q1" s="328"/>
      <c r="R1" s="328"/>
      <c r="S1" s="328"/>
      <c r="T1" s="328"/>
      <c r="U1" s="328"/>
      <c r="V1" s="328"/>
      <c r="W1" s="328"/>
      <c r="X1" s="328"/>
      <c r="Y1" s="328"/>
      <c r="Z1" s="328"/>
      <c r="AA1" s="328"/>
      <c r="AB1" s="328"/>
    </row>
    <row r="2">
      <c r="A2" s="329" t="s">
        <v>230</v>
      </c>
      <c r="B2" s="329"/>
      <c r="C2" s="329"/>
      <c r="D2" s="329"/>
      <c r="E2" s="329"/>
      <c r="F2" s="329"/>
      <c r="G2" s="328"/>
      <c r="H2" s="328"/>
      <c r="I2" s="328"/>
      <c r="J2" s="328"/>
      <c r="K2" s="328"/>
      <c r="L2" s="328"/>
      <c r="M2" s="328"/>
      <c r="N2" s="328"/>
      <c r="O2" s="328"/>
      <c r="P2" s="328"/>
      <c r="Q2" s="328"/>
      <c r="R2" s="328"/>
      <c r="S2" s="328"/>
      <c r="T2" s="328"/>
      <c r="U2" s="328"/>
      <c r="V2" s="328"/>
      <c r="W2" s="328"/>
      <c r="X2" s="328"/>
      <c r="Y2" s="328"/>
      <c r="Z2" s="328"/>
      <c r="AA2" s="328"/>
      <c r="AB2" s="328"/>
    </row>
    <row r="3">
      <c r="A3" s="328"/>
      <c r="B3" s="328"/>
      <c r="C3" s="328"/>
      <c r="D3" s="328"/>
      <c r="E3" s="328"/>
      <c r="F3" s="328" t="s">
        <v>198</v>
      </c>
      <c r="G3" s="328"/>
      <c r="H3" s="328"/>
      <c r="I3" s="328"/>
      <c r="J3" s="328"/>
      <c r="K3" s="328"/>
      <c r="L3" s="328"/>
      <c r="M3" s="328"/>
      <c r="N3" s="328"/>
      <c r="O3" s="328"/>
      <c r="P3" s="328"/>
      <c r="Q3" s="328"/>
      <c r="R3" s="328"/>
      <c r="S3" s="328"/>
      <c r="T3" s="328"/>
      <c r="U3" s="328"/>
      <c r="V3" s="328"/>
      <c r="W3" s="328"/>
      <c r="X3" s="328"/>
      <c r="Y3" s="328"/>
      <c r="Z3" s="328"/>
      <c r="AA3" s="328"/>
      <c r="AB3" s="328"/>
    </row>
    <row r="4">
      <c r="A4" s="330" t="s">
        <v>199</v>
      </c>
      <c r="B4" s="331"/>
      <c r="C4" s="331"/>
      <c r="D4" s="332"/>
      <c r="E4" s="328"/>
      <c r="F4" s="333" t="s">
        <v>200</v>
      </c>
      <c r="K4" s="328"/>
      <c r="L4" s="328"/>
      <c r="M4" s="328"/>
      <c r="N4" s="328"/>
      <c r="O4" s="328"/>
      <c r="P4" s="328"/>
      <c r="Q4" s="328"/>
      <c r="R4" s="328"/>
      <c r="S4" s="328"/>
      <c r="T4" s="328"/>
      <c r="U4" s="328"/>
      <c r="V4" s="328"/>
      <c r="W4" s="328"/>
      <c r="X4" s="328"/>
      <c r="Y4" s="328"/>
      <c r="Z4" s="328"/>
      <c r="AA4" s="328"/>
      <c r="AB4" s="328"/>
    </row>
    <row r="5">
      <c r="A5" s="334"/>
      <c r="B5" s="333" t="s">
        <v>202</v>
      </c>
      <c r="C5" s="333" t="s">
        <v>231</v>
      </c>
      <c r="D5" s="335" t="s">
        <v>203</v>
      </c>
      <c r="E5" s="328"/>
      <c r="F5" s="328"/>
      <c r="G5" s="328" t="s">
        <v>204</v>
      </c>
      <c r="H5" s="328" t="s">
        <v>205</v>
      </c>
      <c r="I5" s="326" t="s">
        <v>206</v>
      </c>
      <c r="J5" s="326" t="s">
        <v>207</v>
      </c>
      <c r="K5" s="328"/>
      <c r="L5" s="328"/>
      <c r="M5" s="328"/>
      <c r="N5" s="328"/>
      <c r="O5" s="328"/>
      <c r="P5" s="328"/>
      <c r="Q5" s="328"/>
      <c r="R5" s="328"/>
      <c r="S5" s="328"/>
      <c r="T5" s="328"/>
      <c r="U5" s="328"/>
      <c r="V5" s="328"/>
      <c r="W5" s="328"/>
      <c r="X5" s="328"/>
      <c r="Y5" s="328"/>
      <c r="Z5" s="328"/>
      <c r="AA5" s="328"/>
      <c r="AB5" s="328"/>
    </row>
    <row r="6">
      <c r="A6" s="336" t="s">
        <v>208</v>
      </c>
      <c r="B6" s="337">
        <f>B7/2</f>
        <v>34.075</v>
      </c>
      <c r="C6" s="337"/>
      <c r="D6" s="338">
        <v>18.0</v>
      </c>
      <c r="E6" s="328"/>
      <c r="F6" s="339" t="s">
        <v>232</v>
      </c>
      <c r="G6" s="340">
        <v>151597.0</v>
      </c>
      <c r="H6" s="340">
        <f t="shared" ref="H6:H7" si="1">G6/100</f>
        <v>1515.97</v>
      </c>
      <c r="I6" s="341">
        <f>B17</f>
        <v>4.732</v>
      </c>
      <c r="J6" s="341">
        <f>H6*B17</f>
        <v>7173.57004</v>
      </c>
      <c r="K6" s="328"/>
      <c r="L6" s="328"/>
      <c r="M6" s="328"/>
      <c r="N6" s="328"/>
      <c r="O6" s="328"/>
      <c r="P6" s="328"/>
      <c r="Q6" s="328"/>
      <c r="R6" s="328"/>
      <c r="S6" s="328"/>
      <c r="T6" s="328"/>
      <c r="U6" s="328"/>
      <c r="V6" s="328"/>
      <c r="W6" s="328"/>
      <c r="X6" s="328"/>
      <c r="Y6" s="328"/>
      <c r="Z6" s="328"/>
      <c r="AA6" s="328"/>
      <c r="AB6" s="328"/>
    </row>
    <row r="7">
      <c r="A7" s="336" t="s">
        <v>210</v>
      </c>
      <c r="B7" s="337">
        <v>68.15</v>
      </c>
      <c r="C7" s="337"/>
      <c r="D7" s="338">
        <v>113.0</v>
      </c>
      <c r="E7" s="328"/>
      <c r="F7" s="339" t="s">
        <v>233</v>
      </c>
      <c r="G7" s="340">
        <v>563738.0</v>
      </c>
      <c r="H7" s="340">
        <f t="shared" si="1"/>
        <v>5637.38</v>
      </c>
      <c r="I7" s="341">
        <f>B17</f>
        <v>4.732</v>
      </c>
      <c r="J7" s="341">
        <f>H7*I7</f>
        <v>26676.08216</v>
      </c>
      <c r="K7" s="328"/>
      <c r="L7" s="328"/>
      <c r="M7" s="328"/>
      <c r="N7" s="328"/>
      <c r="O7" s="328"/>
      <c r="P7" s="328"/>
      <c r="Q7" s="328"/>
      <c r="R7" s="328"/>
      <c r="S7" s="328"/>
      <c r="T7" s="328"/>
      <c r="U7" s="328"/>
      <c r="V7" s="328"/>
      <c r="W7" s="328"/>
      <c r="X7" s="328"/>
      <c r="Y7" s="328"/>
      <c r="Z7" s="328"/>
      <c r="AA7" s="328"/>
      <c r="AB7" s="328"/>
    </row>
    <row r="8">
      <c r="A8" s="336" t="s">
        <v>212</v>
      </c>
      <c r="B8" s="337">
        <v>204.09</v>
      </c>
      <c r="C8" s="337"/>
      <c r="D8" s="338">
        <v>2.0</v>
      </c>
      <c r="E8" s="328"/>
      <c r="F8" s="328"/>
      <c r="G8" s="328"/>
      <c r="H8" s="328"/>
      <c r="I8" s="342"/>
      <c r="J8" s="343">
        <f>J7+J6</f>
        <v>33849.6522</v>
      </c>
      <c r="K8" s="328" t="s">
        <v>213</v>
      </c>
      <c r="L8" s="328"/>
      <c r="M8" s="328"/>
      <c r="N8" s="328"/>
      <c r="O8" s="328"/>
      <c r="P8" s="328"/>
      <c r="Q8" s="328"/>
      <c r="R8" s="328"/>
      <c r="S8" s="328"/>
      <c r="T8" s="328"/>
      <c r="U8" s="328"/>
      <c r="V8" s="328"/>
      <c r="W8" s="328"/>
      <c r="X8" s="328"/>
      <c r="Y8" s="328"/>
      <c r="Z8" s="328"/>
      <c r="AA8" s="328"/>
      <c r="AB8" s="328"/>
    </row>
    <row r="9">
      <c r="A9" s="336" t="s">
        <v>214</v>
      </c>
      <c r="B9" s="337">
        <v>422.28</v>
      </c>
      <c r="C9" s="337"/>
      <c r="D9" s="338">
        <v>1.0</v>
      </c>
      <c r="E9" s="328"/>
      <c r="F9" s="328"/>
      <c r="G9" s="328"/>
      <c r="H9" s="328"/>
      <c r="I9" s="328"/>
      <c r="J9" s="328"/>
      <c r="K9" s="328"/>
      <c r="L9" s="328"/>
      <c r="M9" s="328"/>
      <c r="N9" s="328">
        <f>G6+G7</f>
        <v>715335</v>
      </c>
      <c r="O9" s="328"/>
      <c r="P9" s="328"/>
      <c r="Q9" s="328"/>
      <c r="R9" s="328"/>
      <c r="S9" s="328"/>
      <c r="T9" s="328"/>
      <c r="U9" s="328"/>
      <c r="V9" s="328"/>
      <c r="W9" s="328"/>
      <c r="X9" s="328"/>
      <c r="Y9" s="328"/>
      <c r="Z9" s="328"/>
      <c r="AA9" s="328"/>
      <c r="AB9" s="328"/>
    </row>
    <row r="10">
      <c r="A10" s="336" t="s">
        <v>215</v>
      </c>
      <c r="B10" s="337">
        <v>694.86</v>
      </c>
      <c r="C10" s="337"/>
      <c r="D10" s="338">
        <v>1.0</v>
      </c>
      <c r="E10" s="328"/>
      <c r="M10" s="328"/>
      <c r="N10" s="328"/>
      <c r="O10" s="328"/>
      <c r="P10" s="328"/>
      <c r="Q10" s="328"/>
      <c r="R10" s="328"/>
      <c r="S10" s="328"/>
      <c r="T10" s="328"/>
      <c r="U10" s="328"/>
      <c r="V10" s="328"/>
      <c r="W10" s="328"/>
      <c r="X10" s="328"/>
      <c r="Y10" s="328"/>
      <c r="Z10" s="328"/>
      <c r="AA10" s="328"/>
      <c r="AB10" s="328"/>
    </row>
    <row r="11">
      <c r="A11" s="334"/>
      <c r="B11" s="328"/>
      <c r="C11" s="328" t="s">
        <v>216</v>
      </c>
      <c r="D11" s="344">
        <f>SUM(D6:D10)</f>
        <v>135</v>
      </c>
      <c r="E11" s="328"/>
      <c r="F11" s="328" t="s">
        <v>202</v>
      </c>
      <c r="G11" s="328"/>
      <c r="H11" s="328"/>
      <c r="I11" s="328"/>
      <c r="J11" s="328"/>
      <c r="K11" s="328"/>
      <c r="L11" s="328"/>
      <c r="M11" s="328"/>
      <c r="N11" s="328"/>
      <c r="O11" s="328"/>
      <c r="P11" s="328"/>
      <c r="Q11" s="328"/>
      <c r="R11" s="328"/>
      <c r="S11" s="328"/>
      <c r="T11" s="328"/>
      <c r="U11" s="328"/>
      <c r="V11" s="328"/>
      <c r="W11" s="328"/>
      <c r="X11" s="328"/>
      <c r="Y11" s="328"/>
      <c r="Z11" s="328"/>
      <c r="AA11" s="328"/>
      <c r="AB11" s="328"/>
    </row>
    <row r="12">
      <c r="A12" s="334"/>
      <c r="B12" s="328"/>
      <c r="C12" s="328"/>
      <c r="D12" s="344"/>
      <c r="E12" s="328"/>
      <c r="F12" s="328" t="s">
        <v>217</v>
      </c>
      <c r="K12" s="328"/>
      <c r="L12" s="328"/>
      <c r="M12" s="328"/>
      <c r="N12" s="328"/>
      <c r="O12" s="328"/>
      <c r="P12" s="328"/>
      <c r="Q12" s="328"/>
      <c r="R12" s="328"/>
      <c r="S12" s="328"/>
      <c r="T12" s="328"/>
      <c r="U12" s="328"/>
      <c r="V12" s="328"/>
      <c r="W12" s="328"/>
      <c r="X12" s="328"/>
      <c r="Y12" s="328"/>
      <c r="Z12" s="328"/>
      <c r="AA12" s="328"/>
      <c r="AB12" s="328"/>
    </row>
    <row r="13">
      <c r="A13" s="334"/>
      <c r="B13" s="333" t="s">
        <v>218</v>
      </c>
      <c r="D13" s="344"/>
      <c r="E13" s="328"/>
      <c r="F13" s="328" t="s">
        <v>234</v>
      </c>
      <c r="G13" s="328"/>
      <c r="H13" s="328" t="s">
        <v>220</v>
      </c>
      <c r="I13" s="345">
        <v>2.0</v>
      </c>
      <c r="J13" s="328"/>
      <c r="K13" s="328"/>
      <c r="L13" s="328"/>
      <c r="M13" s="328"/>
      <c r="N13" s="328"/>
      <c r="O13" s="328"/>
      <c r="P13" s="328"/>
      <c r="Q13" s="328"/>
      <c r="R13" s="328"/>
      <c r="S13" s="328"/>
      <c r="T13" s="328"/>
      <c r="U13" s="328"/>
      <c r="V13" s="328"/>
      <c r="W13" s="328"/>
      <c r="X13" s="328"/>
      <c r="Y13" s="328"/>
      <c r="Z13" s="328"/>
      <c r="AA13" s="328"/>
      <c r="AB13" s="328"/>
    </row>
    <row r="14">
      <c r="A14" s="334"/>
      <c r="B14" s="333"/>
      <c r="C14" s="333"/>
      <c r="D14" s="344"/>
      <c r="E14" s="328"/>
      <c r="F14" s="339" t="str">
        <f>A6</f>
        <v>Water 3/4 INAC</v>
      </c>
      <c r="G14" s="341">
        <f t="shared" ref="G14:G18" si="2">D6*B6</f>
        <v>613.35</v>
      </c>
      <c r="H14" s="341">
        <f t="shared" ref="H14:H18" si="3">G14*$I$13</f>
        <v>1226.7</v>
      </c>
      <c r="I14" s="328"/>
      <c r="J14" s="328"/>
      <c r="K14" s="328"/>
      <c r="L14" s="328"/>
      <c r="M14" s="328"/>
      <c r="N14" s="328"/>
      <c r="O14" s="328"/>
      <c r="P14" s="328"/>
      <c r="Q14" s="328"/>
      <c r="R14" s="328"/>
      <c r="S14" s="328"/>
      <c r="T14" s="328"/>
      <c r="U14" s="328"/>
      <c r="V14" s="328"/>
      <c r="W14" s="328"/>
      <c r="X14" s="328"/>
      <c r="Y14" s="328"/>
      <c r="Z14" s="328"/>
      <c r="AA14" s="328"/>
      <c r="AB14" s="328"/>
    </row>
    <row r="15">
      <c r="A15" s="334"/>
      <c r="B15" s="346" t="s">
        <v>221</v>
      </c>
      <c r="C15" s="347" t="s">
        <v>221</v>
      </c>
      <c r="D15" s="344"/>
      <c r="E15" s="328"/>
      <c r="F15" s="339" t="s">
        <v>210</v>
      </c>
      <c r="G15" s="341">
        <f t="shared" si="2"/>
        <v>7700.95</v>
      </c>
      <c r="H15" s="341">
        <f t="shared" si="3"/>
        <v>15401.9</v>
      </c>
      <c r="I15" s="328"/>
      <c r="J15" s="328"/>
      <c r="K15" s="328"/>
      <c r="L15" s="328"/>
      <c r="M15" s="328"/>
      <c r="N15" s="328"/>
      <c r="O15" s="328"/>
      <c r="P15" s="328"/>
      <c r="Q15" s="328"/>
      <c r="R15" s="328"/>
      <c r="S15" s="328"/>
      <c r="T15" s="328"/>
      <c r="U15" s="328"/>
      <c r="V15" s="328"/>
      <c r="W15" s="328"/>
      <c r="X15" s="328"/>
      <c r="Y15" s="328"/>
      <c r="Z15" s="328"/>
      <c r="AA15" s="328"/>
      <c r="AB15" s="328"/>
    </row>
    <row r="16">
      <c r="A16" s="334"/>
      <c r="B16" s="348" t="s">
        <v>202</v>
      </c>
      <c r="C16" s="348" t="s">
        <v>231</v>
      </c>
      <c r="D16" s="344"/>
      <c r="E16" s="328"/>
      <c r="F16" s="339" t="s">
        <v>212</v>
      </c>
      <c r="G16" s="341">
        <f t="shared" si="2"/>
        <v>408.18</v>
      </c>
      <c r="H16" s="341">
        <f t="shared" si="3"/>
        <v>816.36</v>
      </c>
      <c r="I16" s="328"/>
      <c r="J16" s="328"/>
      <c r="K16" s="328"/>
      <c r="L16" s="328"/>
      <c r="M16" s="328"/>
      <c r="N16" s="328"/>
      <c r="O16" s="328"/>
      <c r="P16" s="328"/>
      <c r="Q16" s="328"/>
      <c r="R16" s="328"/>
      <c r="S16" s="328"/>
      <c r="T16" s="328"/>
      <c r="U16" s="328"/>
      <c r="V16" s="328"/>
      <c r="W16" s="328"/>
      <c r="X16" s="328"/>
      <c r="Y16" s="328"/>
      <c r="Z16" s="328"/>
      <c r="AA16" s="328"/>
      <c r="AB16" s="328"/>
    </row>
    <row r="17">
      <c r="A17" s="334"/>
      <c r="B17" s="349">
        <v>4.732</v>
      </c>
      <c r="C17" s="349"/>
      <c r="D17" s="344"/>
      <c r="E17" s="328"/>
      <c r="F17" s="339" t="s">
        <v>214</v>
      </c>
      <c r="G17" s="341">
        <f t="shared" si="2"/>
        <v>422.28</v>
      </c>
      <c r="H17" s="341">
        <f t="shared" si="3"/>
        <v>844.56</v>
      </c>
      <c r="I17" s="328"/>
      <c r="J17" s="328"/>
      <c r="K17" s="328"/>
      <c r="L17" s="328"/>
      <c r="M17" s="328"/>
      <c r="N17" s="328"/>
      <c r="O17" s="328"/>
      <c r="P17" s="328"/>
      <c r="Q17" s="328"/>
      <c r="R17" s="328"/>
      <c r="S17" s="328"/>
      <c r="T17" s="328"/>
      <c r="U17" s="328"/>
      <c r="V17" s="328"/>
      <c r="W17" s="328"/>
      <c r="X17" s="328"/>
      <c r="Y17" s="328"/>
      <c r="Z17" s="328"/>
      <c r="AA17" s="328"/>
      <c r="AB17" s="328"/>
    </row>
    <row r="18">
      <c r="A18" s="350"/>
      <c r="B18" s="351"/>
      <c r="C18" s="351"/>
      <c r="D18" s="352"/>
      <c r="E18" s="328"/>
      <c r="F18" s="339" t="s">
        <v>215</v>
      </c>
      <c r="G18" s="341">
        <f t="shared" si="2"/>
        <v>694.86</v>
      </c>
      <c r="H18" s="341">
        <f t="shared" si="3"/>
        <v>1389.72</v>
      </c>
      <c r="I18" s="328"/>
      <c r="J18" s="328"/>
      <c r="K18" s="328"/>
      <c r="L18" s="328"/>
      <c r="M18" s="328"/>
      <c r="N18" s="328"/>
      <c r="O18" s="328"/>
      <c r="P18" s="328"/>
      <c r="Q18" s="328"/>
      <c r="R18" s="328"/>
      <c r="S18" s="328"/>
      <c r="T18" s="328"/>
      <c r="U18" s="328"/>
      <c r="V18" s="328"/>
      <c r="W18" s="328"/>
      <c r="X18" s="328"/>
      <c r="Y18" s="328"/>
      <c r="Z18" s="328"/>
      <c r="AA18" s="328"/>
      <c r="AB18" s="328"/>
    </row>
    <row r="19">
      <c r="A19" s="328"/>
      <c r="B19" s="328"/>
      <c r="C19" s="328"/>
      <c r="D19" s="328"/>
      <c r="E19" s="328"/>
      <c r="F19" s="328"/>
      <c r="G19" s="328"/>
      <c r="H19" s="343">
        <f>SUM(H14:H18)</f>
        <v>19679.24</v>
      </c>
      <c r="I19" s="328" t="s">
        <v>235</v>
      </c>
      <c r="J19" s="328"/>
      <c r="K19" s="328"/>
      <c r="L19" s="328"/>
      <c r="M19" s="328"/>
      <c r="N19" s="328"/>
      <c r="O19" s="328"/>
      <c r="P19" s="328"/>
      <c r="Q19" s="328"/>
      <c r="R19" s="328"/>
      <c r="S19" s="328"/>
      <c r="T19" s="328"/>
      <c r="U19" s="328"/>
      <c r="V19" s="328"/>
      <c r="W19" s="328"/>
      <c r="X19" s="328"/>
      <c r="Y19" s="328"/>
      <c r="Z19" s="328"/>
      <c r="AA19" s="328"/>
      <c r="AB19" s="328"/>
    </row>
    <row r="20">
      <c r="A20" s="328"/>
      <c r="B20" s="328"/>
      <c r="C20" s="328"/>
      <c r="D20" s="328"/>
      <c r="E20" s="328"/>
      <c r="F20" s="328" t="s">
        <v>202</v>
      </c>
      <c r="G20" s="328"/>
      <c r="H20" s="328"/>
      <c r="I20" s="328"/>
      <c r="J20" s="328"/>
      <c r="K20" s="328"/>
      <c r="L20" s="328"/>
      <c r="M20" s="328"/>
      <c r="N20" s="328"/>
      <c r="O20" s="328"/>
      <c r="P20" s="328"/>
      <c r="Q20" s="328"/>
      <c r="R20" s="328"/>
      <c r="S20" s="328"/>
      <c r="T20" s="328"/>
      <c r="U20" s="328"/>
      <c r="V20" s="328"/>
      <c r="W20" s="328"/>
      <c r="X20" s="328"/>
      <c r="Y20" s="328"/>
      <c r="Z20" s="328"/>
      <c r="AA20" s="328"/>
      <c r="AB20" s="328"/>
    </row>
    <row r="21" ht="15.75" customHeight="1">
      <c r="A21" s="333" t="s">
        <v>223</v>
      </c>
      <c r="E21" s="328"/>
      <c r="F21" s="328" t="s">
        <v>236</v>
      </c>
      <c r="G21" s="328"/>
      <c r="H21" s="328" t="s">
        <v>220</v>
      </c>
      <c r="I21" s="345">
        <v>10.0</v>
      </c>
      <c r="J21" s="328"/>
      <c r="K21" s="328"/>
      <c r="L21" s="328"/>
      <c r="M21" s="328"/>
      <c r="N21" s="328"/>
      <c r="O21" s="328"/>
      <c r="P21" s="328"/>
      <c r="Q21" s="328"/>
      <c r="R21" s="328"/>
      <c r="S21" s="328"/>
      <c r="T21" s="328"/>
      <c r="U21" s="328"/>
      <c r="V21" s="328"/>
      <c r="W21" s="328"/>
      <c r="X21" s="328"/>
      <c r="Y21" s="328"/>
      <c r="Z21" s="328"/>
      <c r="AA21" s="328"/>
      <c r="AB21" s="328"/>
    </row>
    <row r="22" ht="15.75" customHeight="1">
      <c r="A22" s="343"/>
      <c r="B22" s="328"/>
      <c r="C22" s="328"/>
      <c r="D22" s="328"/>
      <c r="E22" s="328"/>
      <c r="F22" s="339" t="s">
        <v>225</v>
      </c>
      <c r="G22" s="341">
        <f t="shared" ref="G22:G26" si="5">D6*B6</f>
        <v>613.35</v>
      </c>
      <c r="H22" s="341">
        <f t="shared" ref="H22:H26" si="6">G22*$I$21</f>
        <v>6133.5</v>
      </c>
      <c r="I22" s="328"/>
      <c r="J22" s="328"/>
      <c r="K22" s="328"/>
      <c r="L22" s="328"/>
      <c r="M22" s="328"/>
      <c r="N22" s="328"/>
      <c r="O22" s="328"/>
      <c r="P22" s="328"/>
      <c r="Q22" s="328"/>
      <c r="R22" s="328"/>
      <c r="S22" s="328"/>
      <c r="T22" s="328"/>
      <c r="U22" s="328"/>
      <c r="V22" s="328"/>
      <c r="W22" s="328"/>
      <c r="X22" s="328"/>
      <c r="Y22" s="328"/>
      <c r="Z22" s="328"/>
      <c r="AA22" s="328"/>
      <c r="AB22" s="328"/>
    </row>
    <row r="23" ht="15.75" customHeight="1">
      <c r="A23" s="353">
        <f t="shared" ref="A23:B23" si="4">H28</f>
        <v>118075.44</v>
      </c>
      <c r="B23" s="354" t="str">
        <f t="shared" si="4"/>
        <v>Total Combined Based Rate Revenue 25-26</v>
      </c>
      <c r="C23" s="354"/>
      <c r="D23" s="355"/>
      <c r="E23" s="328"/>
      <c r="F23" s="339" t="s">
        <v>210</v>
      </c>
      <c r="G23" s="341">
        <f t="shared" si="5"/>
        <v>7700.95</v>
      </c>
      <c r="H23" s="341">
        <f t="shared" si="6"/>
        <v>77009.5</v>
      </c>
      <c r="I23" s="328"/>
      <c r="J23" s="328"/>
      <c r="K23" s="328"/>
      <c r="L23" s="328"/>
      <c r="M23" s="328"/>
      <c r="N23" s="328"/>
      <c r="O23" s="328"/>
      <c r="P23" s="328"/>
      <c r="Q23" s="328"/>
      <c r="R23" s="328"/>
      <c r="S23" s="328"/>
      <c r="T23" s="328"/>
      <c r="U23" s="328"/>
      <c r="V23" s="328"/>
      <c r="W23" s="328"/>
      <c r="X23" s="328"/>
      <c r="Y23" s="328"/>
      <c r="Z23" s="328"/>
      <c r="AA23" s="328"/>
      <c r="AB23" s="328"/>
    </row>
    <row r="24" ht="15.75" customHeight="1">
      <c r="A24" s="356">
        <f t="shared" ref="A24:B24" si="7">J8</f>
        <v>33849.6522</v>
      </c>
      <c r="B24" s="357" t="str">
        <f t="shared" si="7"/>
        <v>Total $ Usage Revenue</v>
      </c>
      <c r="C24" s="358"/>
      <c r="D24" s="359"/>
      <c r="E24" s="328"/>
      <c r="F24" s="339" t="s">
        <v>212</v>
      </c>
      <c r="G24" s="341">
        <f t="shared" si="5"/>
        <v>408.18</v>
      </c>
      <c r="H24" s="341">
        <f t="shared" si="6"/>
        <v>4081.8</v>
      </c>
      <c r="I24" s="328"/>
      <c r="J24" s="328"/>
      <c r="K24" s="328"/>
      <c r="L24" s="328"/>
      <c r="M24" s="328"/>
      <c r="N24" s="328"/>
      <c r="O24" s="328"/>
      <c r="P24" s="328"/>
      <c r="Q24" s="328"/>
      <c r="R24" s="328"/>
      <c r="S24" s="328"/>
      <c r="T24" s="328"/>
      <c r="U24" s="328"/>
      <c r="V24" s="328"/>
      <c r="W24" s="328"/>
      <c r="X24" s="328"/>
      <c r="Y24" s="328"/>
      <c r="Z24" s="328"/>
      <c r="AA24" s="328"/>
      <c r="AB24" s="328"/>
    </row>
    <row r="25" ht="15.75" customHeight="1">
      <c r="A25" s="360">
        <f>A24+A23</f>
        <v>151925.0922</v>
      </c>
      <c r="B25" s="361" t="s">
        <v>226</v>
      </c>
      <c r="C25" s="361"/>
      <c r="D25" s="362"/>
      <c r="E25" s="328"/>
      <c r="F25" s="339" t="s">
        <v>214</v>
      </c>
      <c r="G25" s="341">
        <f t="shared" si="5"/>
        <v>422.28</v>
      </c>
      <c r="H25" s="341">
        <f t="shared" si="6"/>
        <v>4222.8</v>
      </c>
      <c r="I25" s="328"/>
      <c r="J25" s="328"/>
      <c r="K25" s="328"/>
      <c r="L25" s="328"/>
      <c r="M25" s="328"/>
      <c r="N25" s="328"/>
      <c r="O25" s="328"/>
      <c r="P25" s="328"/>
      <c r="Q25" s="328"/>
      <c r="R25" s="328"/>
      <c r="S25" s="328"/>
      <c r="T25" s="328"/>
      <c r="U25" s="328"/>
      <c r="V25" s="328"/>
      <c r="W25" s="328"/>
      <c r="X25" s="328"/>
      <c r="Y25" s="328"/>
      <c r="Z25" s="328"/>
      <c r="AA25" s="328"/>
      <c r="AB25" s="328"/>
    </row>
    <row r="26" ht="15.75" customHeight="1">
      <c r="A26" s="328"/>
      <c r="B26" s="328"/>
      <c r="C26" s="328"/>
      <c r="D26" s="328"/>
      <c r="E26" s="328"/>
      <c r="F26" s="339" t="s">
        <v>215</v>
      </c>
      <c r="G26" s="341">
        <f t="shared" si="5"/>
        <v>694.86</v>
      </c>
      <c r="H26" s="341">
        <f t="shared" si="6"/>
        <v>6948.6</v>
      </c>
      <c r="I26" s="328"/>
      <c r="J26" s="328"/>
      <c r="K26" s="328"/>
      <c r="L26" s="328"/>
      <c r="M26" s="328"/>
      <c r="N26" s="328"/>
      <c r="O26" s="328"/>
      <c r="P26" s="328"/>
      <c r="Q26" s="328"/>
      <c r="R26" s="328"/>
      <c r="S26" s="328"/>
      <c r="T26" s="328"/>
      <c r="U26" s="328"/>
      <c r="V26" s="328"/>
      <c r="W26" s="328"/>
      <c r="X26" s="328"/>
      <c r="Y26" s="328"/>
      <c r="Z26" s="328"/>
      <c r="AA26" s="328"/>
      <c r="AB26" s="328"/>
    </row>
    <row r="27" ht="15.75" customHeight="1">
      <c r="A27" s="328"/>
      <c r="B27" s="328"/>
      <c r="C27" s="328"/>
      <c r="D27" s="328"/>
      <c r="E27" s="328"/>
      <c r="F27" s="328"/>
      <c r="G27" s="328"/>
      <c r="H27" s="343">
        <f>SUM(H22:H26)</f>
        <v>98396.2</v>
      </c>
      <c r="I27" s="328" t="s">
        <v>237</v>
      </c>
      <c r="J27" s="328"/>
      <c r="K27" s="328"/>
      <c r="L27" s="328"/>
      <c r="M27" s="328"/>
      <c r="N27" s="328"/>
      <c r="O27" s="328"/>
      <c r="P27" s="328"/>
      <c r="Q27" s="328"/>
      <c r="R27" s="328"/>
      <c r="S27" s="328"/>
      <c r="T27" s="328"/>
      <c r="U27" s="328"/>
      <c r="V27" s="328"/>
      <c r="W27" s="328"/>
      <c r="X27" s="328"/>
      <c r="Y27" s="328"/>
      <c r="Z27" s="328"/>
      <c r="AA27" s="328"/>
      <c r="AB27" s="328"/>
    </row>
    <row r="28" ht="15.75" customHeight="1">
      <c r="A28" s="328"/>
      <c r="B28" s="328"/>
      <c r="C28" s="328"/>
      <c r="D28" s="328"/>
      <c r="E28" s="328"/>
      <c r="F28" s="328"/>
      <c r="G28" s="328"/>
      <c r="H28" s="343">
        <f>H27+H19</f>
        <v>118075.44</v>
      </c>
      <c r="I28" s="328" t="s">
        <v>238</v>
      </c>
      <c r="J28" s="328"/>
      <c r="K28" s="328"/>
      <c r="L28" s="328"/>
      <c r="M28" s="328"/>
      <c r="N28" s="328"/>
      <c r="O28" s="328"/>
      <c r="P28" s="328"/>
      <c r="Q28" s="328"/>
      <c r="R28" s="328"/>
      <c r="S28" s="328"/>
      <c r="T28" s="328"/>
      <c r="U28" s="328"/>
      <c r="V28" s="328"/>
      <c r="W28" s="328"/>
      <c r="X28" s="328"/>
      <c r="Y28" s="328"/>
      <c r="Z28" s="328"/>
      <c r="AA28" s="328"/>
      <c r="AB28" s="328"/>
    </row>
    <row r="29" ht="15.75" customHeight="1">
      <c r="A29" s="328"/>
      <c r="B29" s="328"/>
      <c r="C29" s="328"/>
      <c r="D29" s="328"/>
      <c r="E29" s="328"/>
      <c r="F29" s="328"/>
      <c r="G29" s="328"/>
      <c r="H29" s="328"/>
      <c r="I29" s="328"/>
      <c r="J29" s="328"/>
      <c r="K29" s="328"/>
      <c r="L29" s="328"/>
      <c r="M29" s="328"/>
      <c r="N29" s="328"/>
      <c r="O29" s="328"/>
      <c r="P29" s="328"/>
      <c r="Q29" s="328"/>
      <c r="R29" s="328"/>
      <c r="S29" s="328"/>
      <c r="T29" s="328"/>
      <c r="U29" s="328"/>
      <c r="V29" s="328"/>
      <c r="W29" s="328"/>
      <c r="X29" s="328"/>
      <c r="Y29" s="328"/>
      <c r="Z29" s="328"/>
      <c r="AA29" s="328"/>
      <c r="AB29" s="328"/>
    </row>
    <row r="30" ht="15.75" customHeight="1">
      <c r="A30" s="328"/>
      <c r="B30" s="328"/>
      <c r="C30" s="328"/>
      <c r="D30" s="328"/>
      <c r="E30" s="328"/>
      <c r="F30" s="328"/>
      <c r="G30" s="328"/>
      <c r="H30" s="328"/>
      <c r="I30" s="328"/>
      <c r="J30" s="328"/>
      <c r="K30" s="328"/>
      <c r="L30" s="328"/>
      <c r="M30" s="328"/>
      <c r="N30" s="328"/>
      <c r="O30" s="328"/>
      <c r="P30" s="328"/>
      <c r="Q30" s="328"/>
      <c r="R30" s="328"/>
      <c r="S30" s="328"/>
      <c r="T30" s="328"/>
      <c r="U30" s="328"/>
      <c r="V30" s="328"/>
      <c r="W30" s="328"/>
      <c r="X30" s="328"/>
      <c r="Y30" s="328"/>
      <c r="Z30" s="328"/>
      <c r="AA30" s="328"/>
      <c r="AB30" s="328"/>
    </row>
    <row r="31" ht="15.75" customHeight="1">
      <c r="A31" s="328"/>
      <c r="B31" s="328"/>
      <c r="C31" s="328"/>
      <c r="D31" s="328"/>
      <c r="E31" s="328"/>
      <c r="F31" s="328"/>
      <c r="G31" s="328"/>
      <c r="H31" s="328"/>
      <c r="I31" s="328"/>
      <c r="J31" s="328"/>
      <c r="K31" s="328"/>
      <c r="L31" s="328"/>
      <c r="M31" s="328"/>
      <c r="N31" s="328"/>
      <c r="O31" s="328"/>
      <c r="P31" s="328"/>
      <c r="Q31" s="328"/>
      <c r="R31" s="328"/>
      <c r="S31" s="328"/>
      <c r="T31" s="328"/>
      <c r="U31" s="328"/>
      <c r="V31" s="328"/>
      <c r="W31" s="328"/>
      <c r="X31" s="328"/>
      <c r="Y31" s="328"/>
      <c r="Z31" s="328"/>
      <c r="AA31" s="328"/>
      <c r="AB31" s="328"/>
    </row>
    <row r="32" ht="15.75" customHeight="1">
      <c r="A32" s="328"/>
      <c r="B32" s="328"/>
      <c r="C32" s="328"/>
      <c r="D32" s="328"/>
      <c r="E32" s="328"/>
      <c r="F32" s="328"/>
      <c r="G32" s="328"/>
      <c r="H32" s="328"/>
      <c r="I32" s="328"/>
      <c r="J32" s="328"/>
      <c r="K32" s="328"/>
      <c r="L32" s="328"/>
      <c r="M32" s="328"/>
      <c r="N32" s="328"/>
      <c r="O32" s="328"/>
      <c r="P32" s="328"/>
      <c r="Q32" s="328"/>
      <c r="R32" s="328"/>
      <c r="S32" s="328"/>
      <c r="T32" s="328"/>
      <c r="U32" s="328"/>
      <c r="V32" s="328"/>
      <c r="W32" s="328"/>
      <c r="X32" s="328"/>
      <c r="Y32" s="328"/>
      <c r="Z32" s="328"/>
      <c r="AA32" s="328"/>
      <c r="AB32" s="328"/>
    </row>
    <row r="33" ht="15.75" customHeight="1">
      <c r="A33" s="328"/>
      <c r="B33" s="328"/>
      <c r="C33" s="328"/>
      <c r="D33" s="328"/>
      <c r="E33" s="328"/>
      <c r="F33" s="328"/>
      <c r="G33" s="328"/>
      <c r="H33" s="328"/>
      <c r="I33" s="328"/>
      <c r="J33" s="328"/>
      <c r="K33" s="328"/>
      <c r="L33" s="328"/>
      <c r="M33" s="328"/>
      <c r="N33" s="328"/>
      <c r="O33" s="328"/>
      <c r="P33" s="328"/>
      <c r="Q33" s="328"/>
      <c r="R33" s="328"/>
      <c r="S33" s="328"/>
      <c r="T33" s="328"/>
      <c r="U33" s="328"/>
      <c r="V33" s="328"/>
      <c r="W33" s="328"/>
      <c r="X33" s="328"/>
      <c r="Y33" s="328"/>
      <c r="Z33" s="328"/>
      <c r="AA33" s="328"/>
      <c r="AB33" s="328"/>
    </row>
    <row r="34" ht="15.75" customHeight="1">
      <c r="A34" s="328"/>
      <c r="B34" s="328"/>
      <c r="C34" s="328"/>
      <c r="D34" s="328"/>
      <c r="E34" s="328"/>
      <c r="F34" s="328"/>
      <c r="G34" s="328"/>
      <c r="H34" s="328"/>
      <c r="I34" s="328"/>
      <c r="J34" s="328"/>
      <c r="K34" s="328"/>
      <c r="L34" s="328"/>
      <c r="M34" s="328"/>
      <c r="N34" s="328"/>
      <c r="O34" s="328"/>
      <c r="P34" s="328"/>
      <c r="Q34" s="328"/>
      <c r="R34" s="328"/>
      <c r="S34" s="328"/>
      <c r="T34" s="328"/>
      <c r="U34" s="328"/>
      <c r="V34" s="328"/>
      <c r="W34" s="328"/>
      <c r="X34" s="328"/>
      <c r="Y34" s="328"/>
      <c r="Z34" s="328"/>
      <c r="AA34" s="328"/>
      <c r="AB34" s="328"/>
    </row>
    <row r="35" ht="15.75" customHeight="1">
      <c r="A35" s="328"/>
      <c r="B35" s="328"/>
      <c r="C35" s="328"/>
      <c r="D35" s="328"/>
      <c r="E35" s="328"/>
      <c r="F35" s="328"/>
      <c r="G35" s="328"/>
      <c r="H35" s="328"/>
      <c r="I35" s="328"/>
      <c r="J35" s="328"/>
      <c r="K35" s="328"/>
      <c r="L35" s="328"/>
      <c r="M35" s="328"/>
      <c r="N35" s="328"/>
      <c r="O35" s="328"/>
      <c r="P35" s="328"/>
      <c r="Q35" s="328"/>
      <c r="R35" s="328"/>
      <c r="S35" s="328"/>
      <c r="T35" s="328"/>
      <c r="U35" s="328"/>
      <c r="V35" s="328"/>
      <c r="W35" s="328"/>
      <c r="X35" s="328"/>
      <c r="Y35" s="328"/>
      <c r="Z35" s="328"/>
      <c r="AA35" s="328"/>
      <c r="AB35" s="328"/>
    </row>
    <row r="36" ht="15.75" customHeight="1">
      <c r="A36" s="328"/>
      <c r="B36" s="328"/>
      <c r="C36" s="328"/>
      <c r="D36" s="328"/>
      <c r="E36" s="328"/>
      <c r="F36" s="328"/>
      <c r="G36" s="328"/>
      <c r="H36" s="328"/>
      <c r="I36" s="328"/>
      <c r="J36" s="328"/>
      <c r="K36" s="328"/>
      <c r="L36" s="328"/>
      <c r="M36" s="328"/>
      <c r="N36" s="328"/>
      <c r="O36" s="328"/>
      <c r="P36" s="328"/>
      <c r="Q36" s="328"/>
      <c r="R36" s="328"/>
      <c r="S36" s="328"/>
      <c r="T36" s="328"/>
      <c r="U36" s="328"/>
      <c r="V36" s="328"/>
      <c r="W36" s="328"/>
      <c r="X36" s="328"/>
      <c r="Y36" s="328"/>
      <c r="Z36" s="328"/>
      <c r="AA36" s="328"/>
      <c r="AB36" s="328"/>
    </row>
    <row r="37" ht="15.75" customHeight="1">
      <c r="A37" s="328"/>
      <c r="B37" s="328"/>
      <c r="C37" s="328"/>
      <c r="D37" s="328"/>
      <c r="E37" s="328"/>
      <c r="F37" s="328"/>
      <c r="G37" s="328"/>
      <c r="H37" s="328"/>
      <c r="I37" s="328"/>
      <c r="J37" s="328"/>
      <c r="K37" s="328"/>
      <c r="L37" s="328"/>
      <c r="M37" s="328"/>
      <c r="N37" s="328"/>
      <c r="O37" s="328"/>
      <c r="P37" s="328"/>
      <c r="Q37" s="328"/>
      <c r="R37" s="328"/>
      <c r="S37" s="328"/>
      <c r="T37" s="328"/>
      <c r="U37" s="328"/>
      <c r="V37" s="328"/>
      <c r="W37" s="328"/>
      <c r="X37" s="328"/>
      <c r="Y37" s="328"/>
      <c r="Z37" s="328"/>
      <c r="AA37" s="328"/>
      <c r="AB37" s="328"/>
    </row>
    <row r="38" ht="15.75" customHeight="1">
      <c r="A38" s="328"/>
      <c r="B38" s="328"/>
      <c r="C38" s="328"/>
      <c r="D38" s="328"/>
      <c r="E38" s="328"/>
      <c r="F38" s="328"/>
      <c r="G38" s="328"/>
      <c r="H38" s="328"/>
      <c r="I38" s="328"/>
      <c r="J38" s="328"/>
      <c r="K38" s="328"/>
      <c r="L38" s="328"/>
      <c r="M38" s="328"/>
      <c r="N38" s="328"/>
      <c r="O38" s="328"/>
      <c r="P38" s="328"/>
      <c r="Q38" s="328"/>
      <c r="R38" s="328"/>
      <c r="S38" s="328"/>
      <c r="T38" s="328"/>
      <c r="U38" s="328"/>
      <c r="V38" s="328"/>
      <c r="W38" s="328"/>
      <c r="X38" s="328"/>
      <c r="Y38" s="328"/>
      <c r="Z38" s="328"/>
      <c r="AA38" s="328"/>
      <c r="AB38" s="328"/>
    </row>
    <row r="39" ht="15.75" customHeight="1">
      <c r="A39" s="328"/>
      <c r="B39" s="328"/>
      <c r="C39" s="328"/>
      <c r="D39" s="328"/>
      <c r="E39" s="328"/>
      <c r="F39" s="328"/>
      <c r="G39" s="328"/>
      <c r="H39" s="328"/>
      <c r="I39" s="328"/>
      <c r="J39" s="328"/>
      <c r="K39" s="328"/>
      <c r="L39" s="328"/>
      <c r="M39" s="328"/>
      <c r="N39" s="328"/>
      <c r="O39" s="328"/>
      <c r="P39" s="328"/>
      <c r="Q39" s="328"/>
      <c r="R39" s="328"/>
      <c r="S39" s="328"/>
      <c r="T39" s="328"/>
      <c r="U39" s="328"/>
      <c r="V39" s="328"/>
      <c r="W39" s="328"/>
      <c r="X39" s="328"/>
      <c r="Y39" s="328"/>
      <c r="Z39" s="328"/>
      <c r="AA39" s="328"/>
      <c r="AB39" s="328"/>
    </row>
    <row r="40" ht="15.75" customHeight="1">
      <c r="A40" s="328"/>
      <c r="B40" s="328"/>
      <c r="C40" s="328"/>
      <c r="D40" s="328"/>
      <c r="E40" s="328"/>
      <c r="F40" s="328"/>
      <c r="G40" s="328"/>
      <c r="H40" s="328"/>
      <c r="I40" s="328"/>
      <c r="J40" s="328"/>
      <c r="K40" s="328"/>
      <c r="L40" s="328"/>
      <c r="M40" s="328"/>
      <c r="N40" s="328"/>
      <c r="O40" s="328"/>
      <c r="P40" s="328"/>
      <c r="Q40" s="328"/>
      <c r="R40" s="328"/>
      <c r="S40" s="328"/>
      <c r="T40" s="328"/>
      <c r="U40" s="328"/>
      <c r="V40" s="328"/>
      <c r="W40" s="328"/>
      <c r="X40" s="328"/>
      <c r="Y40" s="328"/>
      <c r="Z40" s="328"/>
      <c r="AA40" s="328"/>
      <c r="AB40" s="328"/>
    </row>
    <row r="41" ht="15.75" customHeight="1">
      <c r="A41" s="328"/>
      <c r="B41" s="328"/>
      <c r="C41" s="328"/>
      <c r="D41" s="328"/>
      <c r="E41" s="328"/>
      <c r="F41" s="328"/>
      <c r="G41" s="328"/>
      <c r="H41" s="328"/>
      <c r="I41" s="328"/>
      <c r="J41" s="328"/>
      <c r="K41" s="328"/>
      <c r="L41" s="328"/>
      <c r="M41" s="328"/>
      <c r="N41" s="328"/>
      <c r="O41" s="328"/>
      <c r="P41" s="328"/>
      <c r="Q41" s="328"/>
      <c r="R41" s="328"/>
      <c r="S41" s="328"/>
      <c r="T41" s="328"/>
      <c r="U41" s="328"/>
      <c r="V41" s="328"/>
      <c r="W41" s="328"/>
      <c r="X41" s="328"/>
      <c r="Y41" s="328"/>
      <c r="Z41" s="328"/>
      <c r="AA41" s="328"/>
      <c r="AB41" s="328"/>
    </row>
    <row r="42" ht="15.75" customHeight="1">
      <c r="A42" s="328"/>
      <c r="B42" s="328"/>
      <c r="C42" s="328"/>
      <c r="D42" s="328"/>
      <c r="E42" s="328"/>
      <c r="F42" s="328"/>
      <c r="G42" s="328"/>
      <c r="H42" s="328"/>
      <c r="I42" s="328"/>
      <c r="J42" s="328"/>
      <c r="K42" s="328"/>
      <c r="L42" s="328"/>
      <c r="M42" s="328"/>
      <c r="N42" s="328"/>
      <c r="O42" s="328"/>
      <c r="P42" s="328"/>
      <c r="Q42" s="328"/>
      <c r="R42" s="328"/>
      <c r="S42" s="328"/>
      <c r="T42" s="328"/>
      <c r="U42" s="328"/>
      <c r="V42" s="328"/>
      <c r="W42" s="328"/>
      <c r="X42" s="328"/>
      <c r="Y42" s="328"/>
      <c r="Z42" s="328"/>
      <c r="AA42" s="328"/>
      <c r="AB42" s="328"/>
    </row>
    <row r="43" ht="15.75" customHeight="1">
      <c r="A43" s="328"/>
      <c r="B43" s="328"/>
      <c r="C43" s="328"/>
      <c r="D43" s="328"/>
      <c r="E43" s="328"/>
      <c r="F43" s="328"/>
      <c r="G43" s="328"/>
      <c r="H43" s="328"/>
      <c r="I43" s="328"/>
      <c r="J43" s="328"/>
      <c r="K43" s="328"/>
      <c r="L43" s="328"/>
      <c r="M43" s="328"/>
      <c r="N43" s="328"/>
      <c r="O43" s="328"/>
      <c r="P43" s="328"/>
      <c r="Q43" s="328"/>
      <c r="R43" s="328"/>
      <c r="S43" s="328"/>
      <c r="T43" s="328"/>
      <c r="U43" s="328"/>
      <c r="V43" s="328"/>
      <c r="W43" s="328"/>
      <c r="X43" s="328"/>
      <c r="Y43" s="328"/>
      <c r="Z43" s="328"/>
      <c r="AA43" s="328"/>
      <c r="AB43" s="328"/>
    </row>
    <row r="44" ht="15.75" customHeight="1">
      <c r="A44" s="328"/>
      <c r="B44" s="328"/>
      <c r="C44" s="328"/>
      <c r="D44" s="328"/>
      <c r="E44" s="328"/>
      <c r="F44" s="328"/>
      <c r="G44" s="328"/>
      <c r="H44" s="328"/>
      <c r="I44" s="328"/>
      <c r="J44" s="328"/>
      <c r="K44" s="328"/>
      <c r="L44" s="328"/>
      <c r="M44" s="328"/>
      <c r="N44" s="328"/>
      <c r="O44" s="328"/>
      <c r="P44" s="328"/>
      <c r="Q44" s="328"/>
      <c r="R44" s="328"/>
      <c r="S44" s="328"/>
      <c r="T44" s="328"/>
      <c r="U44" s="328"/>
      <c r="V44" s="328"/>
      <c r="W44" s="328"/>
      <c r="X44" s="328"/>
      <c r="Y44" s="328"/>
      <c r="Z44" s="328"/>
      <c r="AA44" s="328"/>
      <c r="AB44" s="328"/>
    </row>
    <row r="45" ht="15.75" customHeight="1">
      <c r="A45" s="328"/>
      <c r="B45" s="328"/>
      <c r="C45" s="328"/>
      <c r="D45" s="328"/>
      <c r="E45" s="328"/>
      <c r="F45" s="328"/>
      <c r="G45" s="328"/>
      <c r="H45" s="328"/>
      <c r="I45" s="328"/>
      <c r="J45" s="328"/>
      <c r="K45" s="328"/>
      <c r="L45" s="328"/>
      <c r="M45" s="328"/>
      <c r="N45" s="328"/>
      <c r="O45" s="328"/>
      <c r="P45" s="328"/>
      <c r="Q45" s="328"/>
      <c r="R45" s="328"/>
      <c r="S45" s="328"/>
      <c r="T45" s="328"/>
      <c r="U45" s="328"/>
      <c r="V45" s="328"/>
      <c r="W45" s="328"/>
      <c r="X45" s="328"/>
      <c r="Y45" s="328"/>
      <c r="Z45" s="328"/>
      <c r="AA45" s="328"/>
      <c r="AB45" s="328"/>
    </row>
    <row r="46" ht="15.75" customHeight="1">
      <c r="A46" s="328"/>
      <c r="B46" s="328"/>
      <c r="C46" s="328"/>
      <c r="D46" s="328"/>
      <c r="E46" s="328"/>
      <c r="F46" s="328"/>
      <c r="G46" s="328"/>
      <c r="H46" s="328"/>
      <c r="I46" s="328"/>
      <c r="J46" s="328"/>
      <c r="K46" s="328"/>
      <c r="L46" s="328"/>
      <c r="M46" s="328"/>
      <c r="N46" s="328"/>
      <c r="O46" s="328"/>
      <c r="P46" s="328"/>
      <c r="Q46" s="328"/>
      <c r="R46" s="328"/>
      <c r="S46" s="328"/>
      <c r="T46" s="328"/>
      <c r="U46" s="328"/>
      <c r="V46" s="328"/>
      <c r="W46" s="328"/>
      <c r="X46" s="328"/>
      <c r="Y46" s="328"/>
      <c r="Z46" s="328"/>
      <c r="AA46" s="328"/>
      <c r="AB46" s="328"/>
    </row>
    <row r="47" ht="15.75" customHeight="1">
      <c r="A47" s="328"/>
      <c r="B47" s="328"/>
      <c r="C47" s="328"/>
      <c r="D47" s="328"/>
      <c r="E47" s="328"/>
      <c r="F47" s="328"/>
      <c r="G47" s="328"/>
      <c r="H47" s="328"/>
      <c r="I47" s="328"/>
      <c r="J47" s="328"/>
      <c r="K47" s="328"/>
      <c r="L47" s="328"/>
      <c r="M47" s="328"/>
      <c r="N47" s="328"/>
      <c r="O47" s="328"/>
      <c r="P47" s="328"/>
      <c r="Q47" s="328"/>
      <c r="R47" s="328"/>
      <c r="S47" s="328"/>
      <c r="T47" s="328"/>
      <c r="U47" s="328"/>
      <c r="V47" s="328"/>
      <c r="W47" s="328"/>
      <c r="X47" s="328"/>
      <c r="Y47" s="328"/>
      <c r="Z47" s="328"/>
      <c r="AA47" s="328"/>
      <c r="AB47" s="328"/>
    </row>
    <row r="48" ht="15.75" customHeight="1">
      <c r="A48" s="328"/>
      <c r="B48" s="328"/>
      <c r="C48" s="328"/>
      <c r="D48" s="328"/>
      <c r="E48" s="328"/>
      <c r="F48" s="328"/>
      <c r="G48" s="328"/>
      <c r="H48" s="328"/>
      <c r="I48" s="328"/>
      <c r="J48" s="328"/>
      <c r="K48" s="328"/>
      <c r="L48" s="328"/>
      <c r="M48" s="328"/>
      <c r="N48" s="328"/>
      <c r="O48" s="328"/>
      <c r="P48" s="328"/>
      <c r="Q48" s="328"/>
      <c r="R48" s="328"/>
      <c r="S48" s="328"/>
      <c r="T48" s="328"/>
      <c r="U48" s="328"/>
      <c r="V48" s="328"/>
      <c r="W48" s="328"/>
      <c r="X48" s="328"/>
      <c r="Y48" s="328"/>
      <c r="Z48" s="328"/>
      <c r="AA48" s="328"/>
      <c r="AB48" s="328"/>
    </row>
    <row r="49" ht="15.75" customHeight="1">
      <c r="A49" s="328"/>
      <c r="B49" s="328"/>
      <c r="C49" s="328"/>
      <c r="D49" s="328"/>
      <c r="E49" s="328"/>
      <c r="F49" s="328"/>
      <c r="G49" s="328"/>
      <c r="H49" s="328"/>
      <c r="I49" s="328"/>
      <c r="J49" s="328"/>
      <c r="K49" s="328"/>
      <c r="L49" s="328"/>
      <c r="M49" s="328"/>
      <c r="N49" s="328"/>
      <c r="O49" s="328"/>
      <c r="P49" s="328"/>
      <c r="Q49" s="328"/>
      <c r="R49" s="328"/>
      <c r="S49" s="328"/>
      <c r="T49" s="328"/>
      <c r="U49" s="328"/>
      <c r="V49" s="328"/>
      <c r="W49" s="328"/>
      <c r="X49" s="328"/>
      <c r="Y49" s="328"/>
      <c r="Z49" s="328"/>
      <c r="AA49" s="328"/>
      <c r="AB49" s="328"/>
    </row>
    <row r="50" ht="15.75" customHeight="1">
      <c r="A50" s="328"/>
      <c r="B50" s="328"/>
      <c r="C50" s="328"/>
      <c r="D50" s="328"/>
      <c r="E50" s="328"/>
      <c r="F50" s="328"/>
      <c r="G50" s="328"/>
      <c r="H50" s="328"/>
      <c r="I50" s="328"/>
      <c r="J50" s="328"/>
      <c r="K50" s="328"/>
      <c r="L50" s="328"/>
      <c r="M50" s="328"/>
      <c r="N50" s="328"/>
      <c r="O50" s="328"/>
      <c r="P50" s="328"/>
      <c r="Q50" s="328"/>
      <c r="R50" s="328"/>
      <c r="S50" s="328"/>
      <c r="T50" s="328"/>
      <c r="U50" s="328"/>
      <c r="V50" s="328"/>
      <c r="W50" s="328"/>
      <c r="X50" s="328"/>
      <c r="Y50" s="328"/>
      <c r="Z50" s="328"/>
      <c r="AA50" s="328"/>
      <c r="AB50" s="328"/>
    </row>
    <row r="51" ht="15.75" customHeight="1">
      <c r="A51" s="328"/>
      <c r="B51" s="328"/>
      <c r="C51" s="328"/>
      <c r="D51" s="328"/>
      <c r="E51" s="328"/>
      <c r="F51" s="328"/>
      <c r="G51" s="328"/>
      <c r="H51" s="328"/>
      <c r="I51" s="328"/>
      <c r="J51" s="328"/>
      <c r="K51" s="328"/>
      <c r="L51" s="328"/>
      <c r="M51" s="328"/>
      <c r="N51" s="328"/>
      <c r="O51" s="328"/>
      <c r="P51" s="328"/>
      <c r="Q51" s="328"/>
      <c r="R51" s="328"/>
      <c r="S51" s="328"/>
      <c r="T51" s="328"/>
      <c r="U51" s="328"/>
      <c r="V51" s="328"/>
      <c r="W51" s="328"/>
      <c r="X51" s="328"/>
      <c r="Y51" s="328"/>
      <c r="Z51" s="328"/>
      <c r="AA51" s="328"/>
      <c r="AB51" s="328"/>
    </row>
    <row r="52" ht="15.75" customHeight="1">
      <c r="A52" s="328"/>
      <c r="B52" s="328"/>
      <c r="C52" s="328"/>
      <c r="D52" s="328"/>
      <c r="E52" s="328"/>
      <c r="F52" s="328"/>
      <c r="G52" s="328"/>
      <c r="H52" s="328"/>
      <c r="I52" s="328"/>
      <c r="J52" s="328"/>
      <c r="K52" s="328"/>
      <c r="L52" s="328"/>
      <c r="M52" s="328"/>
      <c r="N52" s="328"/>
      <c r="O52" s="328"/>
      <c r="P52" s="328"/>
      <c r="Q52" s="328"/>
      <c r="R52" s="328"/>
      <c r="S52" s="328"/>
      <c r="T52" s="328"/>
      <c r="U52" s="328"/>
      <c r="V52" s="328"/>
      <c r="W52" s="328"/>
      <c r="X52" s="328"/>
      <c r="Y52" s="328"/>
      <c r="Z52" s="328"/>
      <c r="AA52" s="328"/>
      <c r="AB52" s="328"/>
    </row>
    <row r="53" ht="15.75" customHeight="1">
      <c r="A53" s="328"/>
      <c r="B53" s="328"/>
      <c r="C53" s="328"/>
      <c r="D53" s="328"/>
      <c r="E53" s="328"/>
      <c r="F53" s="328"/>
      <c r="G53" s="328"/>
      <c r="H53" s="328"/>
      <c r="I53" s="328"/>
      <c r="J53" s="328"/>
      <c r="K53" s="328"/>
      <c r="L53" s="328"/>
      <c r="M53" s="328"/>
      <c r="N53" s="328"/>
      <c r="O53" s="328"/>
      <c r="P53" s="328"/>
      <c r="Q53" s="328"/>
      <c r="R53" s="328"/>
      <c r="S53" s="328"/>
      <c r="T53" s="328"/>
      <c r="U53" s="328"/>
      <c r="V53" s="328"/>
      <c r="W53" s="328"/>
      <c r="X53" s="328"/>
      <c r="Y53" s="328"/>
      <c r="Z53" s="328"/>
      <c r="AA53" s="328"/>
      <c r="AB53" s="328"/>
    </row>
    <row r="54" ht="15.75" customHeight="1">
      <c r="A54" s="328"/>
      <c r="B54" s="328"/>
      <c r="C54" s="328"/>
      <c r="D54" s="328"/>
      <c r="E54" s="328"/>
      <c r="F54" s="328"/>
      <c r="G54" s="328"/>
      <c r="H54" s="328"/>
      <c r="I54" s="328"/>
      <c r="J54" s="328"/>
      <c r="K54" s="328"/>
      <c r="L54" s="328"/>
      <c r="M54" s="328"/>
      <c r="N54" s="328"/>
      <c r="O54" s="328"/>
      <c r="P54" s="328"/>
      <c r="Q54" s="328"/>
      <c r="R54" s="328"/>
      <c r="S54" s="328"/>
      <c r="T54" s="328"/>
      <c r="U54" s="328"/>
      <c r="V54" s="328"/>
      <c r="W54" s="328"/>
      <c r="X54" s="328"/>
      <c r="Y54" s="328"/>
      <c r="Z54" s="328"/>
      <c r="AA54" s="328"/>
      <c r="AB54" s="328"/>
    </row>
    <row r="55" ht="15.75" customHeight="1">
      <c r="A55" s="328"/>
      <c r="B55" s="328"/>
      <c r="C55" s="328"/>
      <c r="D55" s="328"/>
      <c r="E55" s="328"/>
      <c r="F55" s="328"/>
      <c r="G55" s="328"/>
      <c r="H55" s="328"/>
      <c r="I55" s="328"/>
      <c r="J55" s="328"/>
      <c r="K55" s="328"/>
      <c r="L55" s="328"/>
      <c r="M55" s="328"/>
      <c r="N55" s="328"/>
      <c r="O55" s="328"/>
      <c r="P55" s="328"/>
      <c r="Q55" s="328"/>
      <c r="R55" s="328"/>
      <c r="S55" s="328"/>
      <c r="T55" s="328"/>
      <c r="U55" s="328"/>
      <c r="V55" s="328"/>
      <c r="W55" s="328"/>
      <c r="X55" s="328"/>
      <c r="Y55" s="328"/>
      <c r="Z55" s="328"/>
      <c r="AA55" s="328"/>
      <c r="AB55" s="328"/>
    </row>
    <row r="56" ht="15.75" customHeight="1">
      <c r="A56" s="328"/>
      <c r="B56" s="328"/>
      <c r="C56" s="328"/>
      <c r="D56" s="328"/>
      <c r="E56" s="328"/>
      <c r="F56" s="328"/>
      <c r="G56" s="328"/>
      <c r="H56" s="328"/>
      <c r="I56" s="328"/>
      <c r="J56" s="328"/>
      <c r="K56" s="328"/>
      <c r="L56" s="328"/>
      <c r="M56" s="328"/>
      <c r="N56" s="328"/>
      <c r="O56" s="328"/>
      <c r="P56" s="328"/>
      <c r="Q56" s="328"/>
      <c r="R56" s="328"/>
      <c r="S56" s="328"/>
      <c r="T56" s="328"/>
      <c r="U56" s="328"/>
      <c r="V56" s="328"/>
      <c r="W56" s="328"/>
      <c r="X56" s="328"/>
      <c r="Y56" s="328"/>
      <c r="Z56" s="328"/>
      <c r="AA56" s="328"/>
      <c r="AB56" s="328"/>
    </row>
    <row r="57" ht="15.75" customHeight="1">
      <c r="A57" s="328"/>
      <c r="B57" s="328"/>
      <c r="C57" s="328"/>
      <c r="D57" s="328"/>
      <c r="E57" s="328"/>
      <c r="F57" s="328"/>
      <c r="G57" s="328"/>
      <c r="H57" s="328"/>
      <c r="I57" s="328"/>
      <c r="J57" s="328"/>
      <c r="K57" s="328"/>
      <c r="L57" s="328"/>
      <c r="M57" s="328"/>
      <c r="N57" s="328"/>
      <c r="O57" s="328"/>
      <c r="P57" s="328"/>
      <c r="Q57" s="328"/>
      <c r="R57" s="328"/>
      <c r="S57" s="328"/>
      <c r="T57" s="328"/>
      <c r="U57" s="328"/>
      <c r="V57" s="328"/>
      <c r="W57" s="328"/>
      <c r="X57" s="328"/>
      <c r="Y57" s="328"/>
      <c r="Z57" s="328"/>
      <c r="AA57" s="328"/>
      <c r="AB57" s="328"/>
    </row>
    <row r="58" ht="15.75" customHeight="1">
      <c r="A58" s="328"/>
      <c r="B58" s="328"/>
      <c r="C58" s="328"/>
      <c r="D58" s="328"/>
      <c r="E58" s="328"/>
      <c r="F58" s="328"/>
      <c r="G58" s="328"/>
      <c r="H58" s="328"/>
      <c r="I58" s="328"/>
      <c r="J58" s="328"/>
      <c r="K58" s="328"/>
      <c r="L58" s="328"/>
      <c r="M58" s="328"/>
      <c r="N58" s="328"/>
      <c r="O58" s="328"/>
      <c r="P58" s="328"/>
      <c r="Q58" s="328"/>
      <c r="R58" s="328"/>
      <c r="S58" s="328"/>
      <c r="T58" s="328"/>
      <c r="U58" s="328"/>
      <c r="V58" s="328"/>
      <c r="W58" s="328"/>
      <c r="X58" s="328"/>
      <c r="Y58" s="328"/>
      <c r="Z58" s="328"/>
      <c r="AA58" s="328"/>
      <c r="AB58" s="328"/>
    </row>
    <row r="59" ht="15.75" customHeight="1">
      <c r="A59" s="328"/>
      <c r="B59" s="328"/>
      <c r="C59" s="328"/>
      <c r="D59" s="328"/>
      <c r="E59" s="328"/>
      <c r="F59" s="328"/>
      <c r="G59" s="328"/>
      <c r="H59" s="328"/>
      <c r="I59" s="328"/>
      <c r="J59" s="328"/>
      <c r="K59" s="328"/>
      <c r="L59" s="328"/>
      <c r="M59" s="328"/>
      <c r="N59" s="328"/>
      <c r="O59" s="328"/>
      <c r="P59" s="328"/>
      <c r="Q59" s="328"/>
      <c r="R59" s="328"/>
      <c r="S59" s="328"/>
      <c r="T59" s="328"/>
      <c r="U59" s="328"/>
      <c r="V59" s="328"/>
      <c r="W59" s="328"/>
      <c r="X59" s="328"/>
      <c r="Y59" s="328"/>
      <c r="Z59" s="328"/>
      <c r="AA59" s="328"/>
      <c r="AB59" s="328"/>
    </row>
    <row r="60" ht="15.75" customHeight="1">
      <c r="A60" s="328"/>
      <c r="B60" s="328"/>
      <c r="C60" s="328"/>
      <c r="D60" s="328"/>
      <c r="E60" s="328"/>
      <c r="F60" s="328"/>
      <c r="G60" s="328"/>
      <c r="H60" s="328"/>
      <c r="I60" s="328"/>
      <c r="J60" s="328"/>
      <c r="K60" s="328"/>
      <c r="L60" s="328"/>
      <c r="M60" s="328"/>
      <c r="N60" s="328"/>
      <c r="O60" s="328"/>
      <c r="P60" s="328"/>
      <c r="Q60" s="328"/>
      <c r="R60" s="328"/>
      <c r="S60" s="328"/>
      <c r="T60" s="328"/>
      <c r="U60" s="328"/>
      <c r="V60" s="328"/>
      <c r="W60" s="328"/>
      <c r="X60" s="328"/>
      <c r="Y60" s="328"/>
      <c r="Z60" s="328"/>
      <c r="AA60" s="328"/>
      <c r="AB60" s="328"/>
    </row>
    <row r="61" ht="15.75" customHeight="1">
      <c r="A61" s="328"/>
      <c r="B61" s="328"/>
      <c r="C61" s="328"/>
      <c r="D61" s="328"/>
      <c r="E61" s="328"/>
      <c r="F61" s="328"/>
      <c r="G61" s="328"/>
      <c r="H61" s="328"/>
      <c r="I61" s="328"/>
      <c r="J61" s="328"/>
      <c r="K61" s="328"/>
      <c r="L61" s="328"/>
      <c r="M61" s="328"/>
      <c r="N61" s="328"/>
      <c r="O61" s="328"/>
      <c r="P61" s="328"/>
      <c r="Q61" s="328"/>
      <c r="R61" s="328"/>
      <c r="S61" s="328"/>
      <c r="T61" s="328"/>
      <c r="U61" s="328"/>
      <c r="V61" s="328"/>
      <c r="W61" s="328"/>
      <c r="X61" s="328"/>
      <c r="Y61" s="328"/>
      <c r="Z61" s="328"/>
      <c r="AA61" s="328"/>
      <c r="AB61" s="328"/>
    </row>
    <row r="62" ht="15.75" customHeight="1">
      <c r="A62" s="328"/>
      <c r="B62" s="328"/>
      <c r="C62" s="328"/>
      <c r="D62" s="328"/>
      <c r="E62" s="328"/>
      <c r="F62" s="328"/>
      <c r="G62" s="328"/>
      <c r="H62" s="328"/>
      <c r="I62" s="328"/>
      <c r="J62" s="328"/>
      <c r="K62" s="328"/>
      <c r="L62" s="328"/>
      <c r="M62" s="328"/>
      <c r="N62" s="328"/>
      <c r="O62" s="328"/>
      <c r="P62" s="328"/>
      <c r="Q62" s="328"/>
      <c r="R62" s="328"/>
      <c r="S62" s="328"/>
      <c r="T62" s="328"/>
      <c r="U62" s="328"/>
      <c r="V62" s="328"/>
      <c r="W62" s="328"/>
      <c r="X62" s="328"/>
      <c r="Y62" s="328"/>
      <c r="Z62" s="328"/>
      <c r="AA62" s="328"/>
      <c r="AB62" s="328"/>
    </row>
    <row r="63" ht="15.75" customHeight="1">
      <c r="A63" s="328"/>
      <c r="B63" s="328"/>
      <c r="C63" s="328"/>
      <c r="D63" s="328"/>
      <c r="E63" s="328"/>
      <c r="F63" s="328"/>
      <c r="G63" s="328"/>
      <c r="H63" s="328"/>
      <c r="I63" s="328"/>
      <c r="J63" s="328"/>
      <c r="K63" s="328"/>
      <c r="L63" s="328"/>
      <c r="M63" s="328"/>
      <c r="N63" s="328"/>
      <c r="O63" s="328"/>
      <c r="P63" s="328"/>
      <c r="Q63" s="328"/>
      <c r="R63" s="328"/>
      <c r="S63" s="328"/>
      <c r="T63" s="328"/>
      <c r="U63" s="328"/>
      <c r="V63" s="328"/>
      <c r="W63" s="328"/>
      <c r="X63" s="328"/>
      <c r="Y63" s="328"/>
      <c r="Z63" s="328"/>
      <c r="AA63" s="328"/>
      <c r="AB63" s="328"/>
    </row>
    <row r="64" ht="15.75" customHeight="1">
      <c r="A64" s="328"/>
      <c r="B64" s="328"/>
      <c r="C64" s="328"/>
      <c r="D64" s="328"/>
      <c r="E64" s="328"/>
      <c r="F64" s="328"/>
      <c r="G64" s="328"/>
      <c r="H64" s="328"/>
      <c r="I64" s="328"/>
      <c r="J64" s="328"/>
      <c r="K64" s="328"/>
      <c r="L64" s="328"/>
      <c r="M64" s="328"/>
      <c r="N64" s="328"/>
      <c r="O64" s="328"/>
      <c r="P64" s="328"/>
      <c r="Q64" s="328"/>
      <c r="R64" s="328"/>
      <c r="S64" s="328"/>
      <c r="T64" s="328"/>
      <c r="U64" s="328"/>
      <c r="V64" s="328"/>
      <c r="W64" s="328"/>
      <c r="X64" s="328"/>
      <c r="Y64" s="328"/>
      <c r="Z64" s="328"/>
      <c r="AA64" s="328"/>
      <c r="AB64" s="328"/>
    </row>
    <row r="65" ht="15.75" customHeight="1">
      <c r="A65" s="328"/>
      <c r="B65" s="328"/>
      <c r="C65" s="328"/>
      <c r="D65" s="328"/>
      <c r="E65" s="328"/>
      <c r="F65" s="328"/>
      <c r="G65" s="328"/>
      <c r="H65" s="328"/>
      <c r="I65" s="328"/>
      <c r="J65" s="328"/>
      <c r="K65" s="328"/>
      <c r="L65" s="328"/>
      <c r="M65" s="328"/>
      <c r="N65" s="328"/>
      <c r="O65" s="328"/>
      <c r="P65" s="328"/>
      <c r="Q65" s="328"/>
      <c r="R65" s="328"/>
      <c r="S65" s="328"/>
      <c r="T65" s="328"/>
      <c r="U65" s="328"/>
      <c r="V65" s="328"/>
      <c r="W65" s="328"/>
      <c r="X65" s="328"/>
      <c r="Y65" s="328"/>
      <c r="Z65" s="328"/>
      <c r="AA65" s="328"/>
      <c r="AB65" s="328"/>
    </row>
    <row r="66" ht="15.75" customHeight="1">
      <c r="A66" s="328"/>
      <c r="B66" s="328"/>
      <c r="C66" s="328"/>
      <c r="D66" s="328"/>
      <c r="E66" s="328"/>
      <c r="F66" s="328"/>
      <c r="G66" s="328"/>
      <c r="H66" s="328"/>
      <c r="I66" s="328"/>
      <c r="J66" s="328"/>
      <c r="K66" s="328"/>
      <c r="L66" s="328"/>
      <c r="M66" s="328"/>
      <c r="N66" s="328"/>
      <c r="O66" s="328"/>
      <c r="P66" s="328"/>
      <c r="Q66" s="328"/>
      <c r="R66" s="328"/>
      <c r="S66" s="328"/>
      <c r="T66" s="328"/>
      <c r="U66" s="328"/>
      <c r="V66" s="328"/>
      <c r="W66" s="328"/>
      <c r="X66" s="328"/>
      <c r="Y66" s="328"/>
      <c r="Z66" s="328"/>
      <c r="AA66" s="328"/>
      <c r="AB66" s="328"/>
    </row>
    <row r="67" ht="15.75" customHeight="1">
      <c r="A67" s="328"/>
      <c r="B67" s="328"/>
      <c r="C67" s="328"/>
      <c r="D67" s="328"/>
      <c r="E67" s="328"/>
      <c r="F67" s="328"/>
      <c r="G67" s="328"/>
      <c r="H67" s="328"/>
      <c r="I67" s="328"/>
      <c r="J67" s="328"/>
      <c r="K67" s="328"/>
      <c r="L67" s="328"/>
      <c r="M67" s="328"/>
      <c r="N67" s="328"/>
      <c r="O67" s="328"/>
      <c r="P67" s="328"/>
      <c r="Q67" s="328"/>
      <c r="R67" s="328"/>
      <c r="S67" s="328"/>
      <c r="T67" s="328"/>
      <c r="U67" s="328"/>
      <c r="V67" s="328"/>
      <c r="W67" s="328"/>
      <c r="X67" s="328"/>
      <c r="Y67" s="328"/>
      <c r="Z67" s="328"/>
      <c r="AA67" s="328"/>
      <c r="AB67" s="328"/>
    </row>
    <row r="68" ht="15.75" customHeight="1">
      <c r="A68" s="328"/>
      <c r="B68" s="328"/>
      <c r="C68" s="328"/>
      <c r="D68" s="328"/>
      <c r="E68" s="328"/>
      <c r="F68" s="328"/>
      <c r="G68" s="328"/>
      <c r="H68" s="328"/>
      <c r="I68" s="328"/>
      <c r="J68" s="328"/>
      <c r="K68" s="328"/>
      <c r="L68" s="328"/>
      <c r="M68" s="328"/>
      <c r="N68" s="328"/>
      <c r="O68" s="328"/>
      <c r="P68" s="328"/>
      <c r="Q68" s="328"/>
      <c r="R68" s="328"/>
      <c r="S68" s="328"/>
      <c r="T68" s="328"/>
      <c r="U68" s="328"/>
      <c r="V68" s="328"/>
      <c r="W68" s="328"/>
      <c r="X68" s="328"/>
      <c r="Y68" s="328"/>
      <c r="Z68" s="328"/>
      <c r="AA68" s="328"/>
      <c r="AB68" s="328"/>
    </row>
    <row r="69" ht="15.75" customHeight="1">
      <c r="A69" s="328"/>
      <c r="B69" s="328"/>
      <c r="C69" s="328"/>
      <c r="D69" s="328"/>
      <c r="E69" s="328"/>
      <c r="F69" s="328"/>
      <c r="G69" s="328"/>
      <c r="H69" s="328"/>
      <c r="I69" s="328"/>
      <c r="J69" s="328"/>
      <c r="K69" s="328"/>
      <c r="L69" s="328"/>
      <c r="M69" s="328"/>
      <c r="N69" s="328"/>
      <c r="O69" s="328"/>
      <c r="P69" s="328"/>
      <c r="Q69" s="328"/>
      <c r="R69" s="328"/>
      <c r="S69" s="328"/>
      <c r="T69" s="328"/>
      <c r="U69" s="328"/>
      <c r="V69" s="328"/>
      <c r="W69" s="328"/>
      <c r="X69" s="328"/>
      <c r="Y69" s="328"/>
      <c r="Z69" s="328"/>
      <c r="AA69" s="328"/>
      <c r="AB69" s="328"/>
    </row>
    <row r="70" ht="15.75" customHeight="1">
      <c r="A70" s="328"/>
      <c r="B70" s="328"/>
      <c r="C70" s="328"/>
      <c r="D70" s="328"/>
      <c r="E70" s="328"/>
      <c r="F70" s="328"/>
      <c r="G70" s="328"/>
      <c r="H70" s="328"/>
      <c r="I70" s="328"/>
      <c r="J70" s="328"/>
      <c r="K70" s="328"/>
      <c r="L70" s="328"/>
      <c r="M70" s="328"/>
      <c r="N70" s="328"/>
      <c r="O70" s="328"/>
      <c r="P70" s="328"/>
      <c r="Q70" s="328"/>
      <c r="R70" s="328"/>
      <c r="S70" s="328"/>
      <c r="T70" s="328"/>
      <c r="U70" s="328"/>
      <c r="V70" s="328"/>
      <c r="W70" s="328"/>
      <c r="X70" s="328"/>
      <c r="Y70" s="328"/>
      <c r="Z70" s="328"/>
      <c r="AA70" s="328"/>
      <c r="AB70" s="328"/>
    </row>
    <row r="71" ht="15.75" customHeight="1">
      <c r="A71" s="328"/>
      <c r="B71" s="328"/>
      <c r="C71" s="328"/>
      <c r="D71" s="328"/>
      <c r="E71" s="328"/>
      <c r="F71" s="328"/>
      <c r="G71" s="328"/>
      <c r="H71" s="328"/>
      <c r="I71" s="328"/>
      <c r="J71" s="328"/>
      <c r="K71" s="328"/>
      <c r="L71" s="328"/>
      <c r="M71" s="328"/>
      <c r="N71" s="328"/>
      <c r="O71" s="328"/>
      <c r="P71" s="328"/>
      <c r="Q71" s="328"/>
      <c r="R71" s="328"/>
      <c r="S71" s="328"/>
      <c r="T71" s="328"/>
      <c r="U71" s="328"/>
      <c r="V71" s="328"/>
      <c r="W71" s="328"/>
      <c r="X71" s="328"/>
      <c r="Y71" s="328"/>
      <c r="Z71" s="328"/>
      <c r="AA71" s="328"/>
      <c r="AB71" s="328"/>
    </row>
    <row r="72" ht="15.75" customHeight="1">
      <c r="A72" s="328"/>
      <c r="B72" s="328"/>
      <c r="C72" s="328"/>
      <c r="D72" s="328"/>
      <c r="E72" s="328"/>
      <c r="F72" s="328"/>
      <c r="G72" s="328"/>
      <c r="H72" s="328"/>
      <c r="I72" s="328"/>
      <c r="J72" s="328"/>
      <c r="K72" s="328"/>
      <c r="L72" s="328"/>
      <c r="M72" s="328"/>
      <c r="N72" s="328"/>
      <c r="O72" s="328"/>
      <c r="P72" s="328"/>
      <c r="Q72" s="328"/>
      <c r="R72" s="328"/>
      <c r="S72" s="328"/>
      <c r="T72" s="328"/>
      <c r="U72" s="328"/>
      <c r="V72" s="328"/>
      <c r="W72" s="328"/>
      <c r="X72" s="328"/>
      <c r="Y72" s="328"/>
      <c r="Z72" s="328"/>
      <c r="AA72" s="328"/>
      <c r="AB72" s="328"/>
    </row>
    <row r="73" ht="15.75" customHeight="1">
      <c r="A73" s="328"/>
      <c r="B73" s="328"/>
      <c r="C73" s="328"/>
      <c r="D73" s="328"/>
      <c r="E73" s="328"/>
      <c r="F73" s="328"/>
      <c r="G73" s="328"/>
      <c r="H73" s="328"/>
      <c r="I73" s="328"/>
      <c r="J73" s="328"/>
      <c r="K73" s="328"/>
      <c r="L73" s="328"/>
      <c r="M73" s="328"/>
      <c r="N73" s="328"/>
      <c r="O73" s="328"/>
      <c r="P73" s="328"/>
      <c r="Q73" s="328"/>
      <c r="R73" s="328"/>
      <c r="S73" s="328"/>
      <c r="T73" s="328"/>
      <c r="U73" s="328"/>
      <c r="V73" s="328"/>
      <c r="W73" s="328"/>
      <c r="X73" s="328"/>
      <c r="Y73" s="328"/>
      <c r="Z73" s="328"/>
      <c r="AA73" s="328"/>
      <c r="AB73" s="328"/>
    </row>
    <row r="74" ht="15.75" customHeight="1">
      <c r="A74" s="328"/>
      <c r="B74" s="328"/>
      <c r="C74" s="328"/>
      <c r="D74" s="328"/>
      <c r="E74" s="328"/>
      <c r="F74" s="328"/>
      <c r="G74" s="328"/>
      <c r="H74" s="328"/>
      <c r="I74" s="328"/>
      <c r="J74" s="328"/>
      <c r="K74" s="328"/>
      <c r="L74" s="328"/>
      <c r="M74" s="328"/>
      <c r="N74" s="328"/>
      <c r="O74" s="328"/>
      <c r="P74" s="328"/>
      <c r="Q74" s="328"/>
      <c r="R74" s="328"/>
      <c r="S74" s="328"/>
      <c r="T74" s="328"/>
      <c r="U74" s="328"/>
      <c r="V74" s="328"/>
      <c r="W74" s="328"/>
      <c r="X74" s="328"/>
      <c r="Y74" s="328"/>
      <c r="Z74" s="328"/>
      <c r="AA74" s="328"/>
      <c r="AB74" s="328"/>
    </row>
    <row r="75" ht="15.75" customHeight="1">
      <c r="A75" s="328"/>
      <c r="B75" s="328"/>
      <c r="C75" s="328"/>
      <c r="D75" s="328"/>
      <c r="E75" s="328"/>
      <c r="F75" s="328"/>
      <c r="G75" s="328"/>
      <c r="H75" s="328"/>
      <c r="I75" s="328"/>
      <c r="J75" s="328"/>
      <c r="K75" s="328"/>
      <c r="L75" s="328"/>
      <c r="M75" s="328"/>
      <c r="N75" s="328"/>
      <c r="O75" s="328"/>
      <c r="P75" s="328"/>
      <c r="Q75" s="328"/>
      <c r="R75" s="328"/>
      <c r="S75" s="328"/>
      <c r="T75" s="328"/>
      <c r="U75" s="328"/>
      <c r="V75" s="328"/>
      <c r="W75" s="328"/>
      <c r="X75" s="328"/>
      <c r="Y75" s="328"/>
      <c r="Z75" s="328"/>
      <c r="AA75" s="328"/>
      <c r="AB75" s="328"/>
    </row>
    <row r="76" ht="15.75" customHeight="1">
      <c r="A76" s="328"/>
      <c r="B76" s="328"/>
      <c r="C76" s="328"/>
      <c r="D76" s="328"/>
      <c r="E76" s="328"/>
      <c r="F76" s="328"/>
      <c r="G76" s="328"/>
      <c r="H76" s="328"/>
      <c r="I76" s="328"/>
      <c r="J76" s="328"/>
      <c r="K76" s="328"/>
      <c r="L76" s="328"/>
      <c r="M76" s="328"/>
      <c r="N76" s="328"/>
      <c r="O76" s="328"/>
      <c r="P76" s="328"/>
      <c r="Q76" s="328"/>
      <c r="R76" s="328"/>
      <c r="S76" s="328"/>
      <c r="T76" s="328"/>
      <c r="U76" s="328"/>
      <c r="V76" s="328"/>
      <c r="W76" s="328"/>
      <c r="X76" s="328"/>
      <c r="Y76" s="328"/>
      <c r="Z76" s="328"/>
      <c r="AA76" s="328"/>
      <c r="AB76" s="328"/>
    </row>
    <row r="77" ht="15.75" customHeight="1">
      <c r="A77" s="328"/>
      <c r="B77" s="328"/>
      <c r="C77" s="328"/>
      <c r="D77" s="328"/>
      <c r="E77" s="328"/>
      <c r="F77" s="328"/>
      <c r="G77" s="328"/>
      <c r="H77" s="328"/>
      <c r="I77" s="328"/>
      <c r="J77" s="328"/>
      <c r="K77" s="328"/>
      <c r="L77" s="328"/>
      <c r="M77" s="328"/>
      <c r="N77" s="328"/>
      <c r="O77" s="328"/>
      <c r="P77" s="328"/>
      <c r="Q77" s="328"/>
      <c r="R77" s="328"/>
      <c r="S77" s="328"/>
      <c r="T77" s="328"/>
      <c r="U77" s="328"/>
      <c r="V77" s="328"/>
      <c r="W77" s="328"/>
      <c r="X77" s="328"/>
      <c r="Y77" s="328"/>
      <c r="Z77" s="328"/>
      <c r="AA77" s="328"/>
      <c r="AB77" s="328"/>
    </row>
    <row r="78" ht="15.75" customHeight="1">
      <c r="A78" s="328"/>
      <c r="B78" s="328"/>
      <c r="C78" s="328"/>
      <c r="D78" s="328"/>
      <c r="E78" s="328"/>
      <c r="F78" s="328"/>
      <c r="G78" s="328"/>
      <c r="H78" s="328"/>
      <c r="I78" s="328"/>
      <c r="J78" s="328"/>
      <c r="K78" s="328"/>
      <c r="L78" s="328"/>
      <c r="M78" s="328"/>
      <c r="N78" s="328"/>
      <c r="O78" s="328"/>
      <c r="P78" s="328"/>
      <c r="Q78" s="328"/>
      <c r="R78" s="328"/>
      <c r="S78" s="328"/>
      <c r="T78" s="328"/>
      <c r="U78" s="328"/>
      <c r="V78" s="328"/>
      <c r="W78" s="328"/>
      <c r="X78" s="328"/>
      <c r="Y78" s="328"/>
      <c r="Z78" s="328"/>
      <c r="AA78" s="328"/>
      <c r="AB78" s="328"/>
    </row>
    <row r="79" ht="15.75" customHeight="1">
      <c r="A79" s="328"/>
      <c r="B79" s="328"/>
      <c r="C79" s="328"/>
      <c r="D79" s="328"/>
      <c r="E79" s="328"/>
      <c r="F79" s="328"/>
      <c r="G79" s="328"/>
      <c r="H79" s="328"/>
      <c r="I79" s="328"/>
      <c r="J79" s="328"/>
      <c r="K79" s="328"/>
      <c r="L79" s="328"/>
      <c r="M79" s="328"/>
      <c r="N79" s="328"/>
      <c r="O79" s="328"/>
      <c r="P79" s="328"/>
      <c r="Q79" s="328"/>
      <c r="R79" s="328"/>
      <c r="S79" s="328"/>
      <c r="T79" s="328"/>
      <c r="U79" s="328"/>
      <c r="V79" s="328"/>
      <c r="W79" s="328"/>
      <c r="X79" s="328"/>
      <c r="Y79" s="328"/>
      <c r="Z79" s="328"/>
      <c r="AA79" s="328"/>
      <c r="AB79" s="328"/>
    </row>
    <row r="80" ht="15.75" customHeight="1">
      <c r="A80" s="328"/>
      <c r="B80" s="328"/>
      <c r="C80" s="328"/>
      <c r="D80" s="328"/>
      <c r="E80" s="328"/>
      <c r="F80" s="328"/>
      <c r="G80" s="328"/>
      <c r="H80" s="328"/>
      <c r="I80" s="328"/>
      <c r="J80" s="328"/>
      <c r="K80" s="328"/>
      <c r="L80" s="328"/>
      <c r="M80" s="328"/>
      <c r="N80" s="328"/>
      <c r="O80" s="328"/>
      <c r="P80" s="328"/>
      <c r="Q80" s="328"/>
      <c r="R80" s="328"/>
      <c r="S80" s="328"/>
      <c r="T80" s="328"/>
      <c r="U80" s="328"/>
      <c r="V80" s="328"/>
      <c r="W80" s="328"/>
      <c r="X80" s="328"/>
      <c r="Y80" s="328"/>
      <c r="Z80" s="328"/>
      <c r="AA80" s="328"/>
      <c r="AB80" s="328"/>
    </row>
    <row r="81" ht="15.75" customHeight="1">
      <c r="A81" s="328"/>
      <c r="B81" s="328"/>
      <c r="C81" s="328"/>
      <c r="D81" s="328"/>
      <c r="E81" s="328"/>
      <c r="F81" s="328"/>
      <c r="G81" s="328"/>
      <c r="H81" s="328"/>
      <c r="I81" s="328"/>
      <c r="J81" s="328"/>
      <c r="K81" s="328"/>
      <c r="L81" s="328"/>
      <c r="M81" s="328"/>
      <c r="N81" s="328"/>
      <c r="O81" s="328"/>
      <c r="P81" s="328"/>
      <c r="Q81" s="328"/>
      <c r="R81" s="328"/>
      <c r="S81" s="328"/>
      <c r="T81" s="328"/>
      <c r="U81" s="328"/>
      <c r="V81" s="328"/>
      <c r="W81" s="328"/>
      <c r="X81" s="328"/>
      <c r="Y81" s="328"/>
      <c r="Z81" s="328"/>
      <c r="AA81" s="328"/>
      <c r="AB81" s="328"/>
    </row>
    <row r="82" ht="15.75" customHeight="1">
      <c r="A82" s="328"/>
      <c r="B82" s="328"/>
      <c r="C82" s="328"/>
      <c r="D82" s="328"/>
      <c r="E82" s="328"/>
      <c r="F82" s="328"/>
      <c r="G82" s="328"/>
      <c r="H82" s="328"/>
      <c r="I82" s="328"/>
      <c r="J82" s="328"/>
      <c r="K82" s="328"/>
      <c r="L82" s="328"/>
      <c r="M82" s="328"/>
      <c r="N82" s="328"/>
      <c r="O82" s="328"/>
      <c r="P82" s="328"/>
      <c r="Q82" s="328"/>
      <c r="R82" s="328"/>
      <c r="S82" s="328"/>
      <c r="T82" s="328"/>
      <c r="U82" s="328"/>
      <c r="V82" s="328"/>
      <c r="W82" s="328"/>
      <c r="X82" s="328"/>
      <c r="Y82" s="328"/>
      <c r="Z82" s="328"/>
      <c r="AA82" s="328"/>
      <c r="AB82" s="328"/>
    </row>
    <row r="83" ht="15.75" customHeight="1">
      <c r="A83" s="328"/>
      <c r="B83" s="328"/>
      <c r="C83" s="328"/>
      <c r="D83" s="328"/>
      <c r="E83" s="328"/>
      <c r="F83" s="328"/>
      <c r="G83" s="328"/>
      <c r="H83" s="328"/>
      <c r="I83" s="328"/>
      <c r="J83" s="328"/>
      <c r="K83" s="328"/>
      <c r="L83" s="328"/>
      <c r="M83" s="328"/>
      <c r="N83" s="328"/>
      <c r="O83" s="328"/>
      <c r="P83" s="328"/>
      <c r="Q83" s="328"/>
      <c r="R83" s="328"/>
      <c r="S83" s="328"/>
      <c r="T83" s="328"/>
      <c r="U83" s="328"/>
      <c r="V83" s="328"/>
      <c r="W83" s="328"/>
      <c r="X83" s="328"/>
      <c r="Y83" s="328"/>
      <c r="Z83" s="328"/>
      <c r="AA83" s="328"/>
      <c r="AB83" s="328"/>
    </row>
    <row r="84" ht="15.75" customHeight="1">
      <c r="A84" s="328"/>
      <c r="B84" s="328"/>
      <c r="C84" s="328"/>
      <c r="D84" s="328"/>
      <c r="E84" s="328"/>
      <c r="F84" s="328"/>
      <c r="G84" s="328"/>
      <c r="H84" s="328"/>
      <c r="I84" s="328"/>
      <c r="J84" s="328"/>
      <c r="K84" s="328"/>
      <c r="L84" s="328"/>
      <c r="M84" s="328"/>
      <c r="N84" s="328"/>
      <c r="O84" s="328"/>
      <c r="P84" s="328"/>
      <c r="Q84" s="328"/>
      <c r="R84" s="328"/>
      <c r="S84" s="328"/>
      <c r="T84" s="328"/>
      <c r="U84" s="328"/>
      <c r="V84" s="328"/>
      <c r="W84" s="328"/>
      <c r="X84" s="328"/>
      <c r="Y84" s="328"/>
      <c r="Z84" s="328"/>
      <c r="AA84" s="328"/>
      <c r="AB84" s="328"/>
    </row>
    <row r="85" ht="15.75" customHeight="1">
      <c r="A85" s="328"/>
      <c r="B85" s="328"/>
      <c r="C85" s="328"/>
      <c r="D85" s="328"/>
      <c r="E85" s="328"/>
      <c r="F85" s="328"/>
      <c r="G85" s="328"/>
      <c r="H85" s="328"/>
      <c r="I85" s="328"/>
      <c r="J85" s="328"/>
      <c r="K85" s="328"/>
      <c r="L85" s="328"/>
      <c r="M85" s="328"/>
      <c r="N85" s="328"/>
      <c r="O85" s="328"/>
      <c r="P85" s="328"/>
      <c r="Q85" s="328"/>
      <c r="R85" s="328"/>
      <c r="S85" s="328"/>
      <c r="T85" s="328"/>
      <c r="U85" s="328"/>
      <c r="V85" s="328"/>
      <c r="W85" s="328"/>
      <c r="X85" s="328"/>
      <c r="Y85" s="328"/>
      <c r="Z85" s="328"/>
      <c r="AA85" s="328"/>
      <c r="AB85" s="328"/>
    </row>
    <row r="86" ht="15.75" customHeight="1">
      <c r="A86" s="328"/>
      <c r="B86" s="328"/>
      <c r="C86" s="328"/>
      <c r="D86" s="328"/>
      <c r="E86" s="328"/>
      <c r="F86" s="328"/>
      <c r="G86" s="328"/>
      <c r="H86" s="328"/>
      <c r="I86" s="328"/>
      <c r="J86" s="328"/>
      <c r="K86" s="328"/>
      <c r="L86" s="328"/>
      <c r="M86" s="328"/>
      <c r="N86" s="328"/>
      <c r="O86" s="328"/>
      <c r="P86" s="328"/>
      <c r="Q86" s="328"/>
      <c r="R86" s="328"/>
      <c r="S86" s="328"/>
      <c r="T86" s="328"/>
      <c r="U86" s="328"/>
      <c r="V86" s="328"/>
      <c r="W86" s="328"/>
      <c r="X86" s="328"/>
      <c r="Y86" s="328"/>
      <c r="Z86" s="328"/>
      <c r="AA86" s="328"/>
      <c r="AB86" s="328"/>
    </row>
    <row r="87" ht="15.75" customHeight="1">
      <c r="A87" s="328"/>
      <c r="B87" s="328"/>
      <c r="C87" s="328"/>
      <c r="D87" s="328"/>
      <c r="E87" s="328"/>
      <c r="F87" s="328"/>
      <c r="G87" s="328"/>
      <c r="H87" s="328"/>
      <c r="I87" s="328"/>
      <c r="J87" s="328"/>
      <c r="K87" s="328"/>
      <c r="L87" s="328"/>
      <c r="M87" s="328"/>
      <c r="N87" s="328"/>
      <c r="O87" s="328"/>
      <c r="P87" s="328"/>
      <c r="Q87" s="328"/>
      <c r="R87" s="328"/>
      <c r="S87" s="328"/>
      <c r="T87" s="328"/>
      <c r="U87" s="328"/>
      <c r="V87" s="328"/>
      <c r="W87" s="328"/>
      <c r="X87" s="328"/>
      <c r="Y87" s="328"/>
      <c r="Z87" s="328"/>
      <c r="AA87" s="328"/>
      <c r="AB87" s="328"/>
    </row>
    <row r="88" ht="15.75" customHeight="1">
      <c r="A88" s="328"/>
      <c r="B88" s="328"/>
      <c r="C88" s="328"/>
      <c r="D88" s="328"/>
      <c r="E88" s="328"/>
      <c r="F88" s="328"/>
      <c r="G88" s="328"/>
      <c r="H88" s="328"/>
      <c r="I88" s="328"/>
      <c r="J88" s="328"/>
      <c r="K88" s="328"/>
      <c r="L88" s="328"/>
      <c r="M88" s="328"/>
      <c r="N88" s="328"/>
      <c r="O88" s="328"/>
      <c r="P88" s="328"/>
      <c r="Q88" s="328"/>
      <c r="R88" s="328"/>
      <c r="S88" s="328"/>
      <c r="T88" s="328"/>
      <c r="U88" s="328"/>
      <c r="V88" s="328"/>
      <c r="W88" s="328"/>
      <c r="X88" s="328"/>
      <c r="Y88" s="328"/>
      <c r="Z88" s="328"/>
      <c r="AA88" s="328"/>
      <c r="AB88" s="328"/>
    </row>
    <row r="89" ht="15.75" customHeight="1">
      <c r="A89" s="328"/>
      <c r="B89" s="328"/>
      <c r="C89" s="328"/>
      <c r="D89" s="328"/>
      <c r="E89" s="328"/>
      <c r="F89" s="328"/>
      <c r="G89" s="328"/>
      <c r="H89" s="328"/>
      <c r="I89" s="328"/>
      <c r="J89" s="328"/>
      <c r="K89" s="328"/>
      <c r="L89" s="328"/>
      <c r="M89" s="328"/>
      <c r="N89" s="328"/>
      <c r="O89" s="328"/>
      <c r="P89" s="328"/>
      <c r="Q89" s="328"/>
      <c r="R89" s="328"/>
      <c r="S89" s="328"/>
      <c r="T89" s="328"/>
      <c r="U89" s="328"/>
      <c r="V89" s="328"/>
      <c r="W89" s="328"/>
      <c r="X89" s="328"/>
      <c r="Y89" s="328"/>
      <c r="Z89" s="328"/>
      <c r="AA89" s="328"/>
      <c r="AB89" s="328"/>
    </row>
    <row r="90" ht="15.75" customHeight="1">
      <c r="A90" s="328"/>
      <c r="B90" s="328"/>
      <c r="C90" s="328"/>
      <c r="D90" s="328"/>
      <c r="E90" s="328"/>
      <c r="F90" s="328"/>
      <c r="G90" s="328"/>
      <c r="H90" s="328"/>
      <c r="I90" s="328"/>
      <c r="J90" s="328"/>
      <c r="K90" s="328"/>
      <c r="L90" s="328"/>
      <c r="M90" s="328"/>
      <c r="N90" s="328"/>
      <c r="O90" s="328"/>
      <c r="P90" s="328"/>
      <c r="Q90" s="328"/>
      <c r="R90" s="328"/>
      <c r="S90" s="328"/>
      <c r="T90" s="328"/>
      <c r="U90" s="328"/>
      <c r="V90" s="328"/>
      <c r="W90" s="328"/>
      <c r="X90" s="328"/>
      <c r="Y90" s="328"/>
      <c r="Z90" s="328"/>
      <c r="AA90" s="328"/>
      <c r="AB90" s="328"/>
    </row>
    <row r="91" ht="15.75" customHeight="1">
      <c r="A91" s="328"/>
      <c r="B91" s="328"/>
      <c r="C91" s="328"/>
      <c r="D91" s="328"/>
      <c r="E91" s="328"/>
      <c r="F91" s="328"/>
      <c r="G91" s="328"/>
      <c r="H91" s="328"/>
      <c r="I91" s="328"/>
      <c r="J91" s="328"/>
      <c r="K91" s="328"/>
      <c r="L91" s="328"/>
      <c r="M91" s="328"/>
      <c r="N91" s="328"/>
      <c r="O91" s="328"/>
      <c r="P91" s="328"/>
      <c r="Q91" s="328"/>
      <c r="R91" s="328"/>
      <c r="S91" s="328"/>
      <c r="T91" s="328"/>
      <c r="U91" s="328"/>
      <c r="V91" s="328"/>
      <c r="W91" s="328"/>
      <c r="X91" s="328"/>
      <c r="Y91" s="328"/>
      <c r="Z91" s="328"/>
      <c r="AA91" s="328"/>
      <c r="AB91" s="328"/>
    </row>
    <row r="92" ht="15.75" customHeight="1">
      <c r="A92" s="328"/>
      <c r="B92" s="328"/>
      <c r="C92" s="328"/>
      <c r="D92" s="328"/>
      <c r="E92" s="328"/>
      <c r="F92" s="328"/>
      <c r="G92" s="328"/>
      <c r="H92" s="328"/>
      <c r="I92" s="328"/>
      <c r="J92" s="328"/>
      <c r="K92" s="328"/>
      <c r="L92" s="328"/>
      <c r="M92" s="328"/>
      <c r="N92" s="328"/>
      <c r="O92" s="328"/>
      <c r="P92" s="328"/>
      <c r="Q92" s="328"/>
      <c r="R92" s="328"/>
      <c r="S92" s="328"/>
      <c r="T92" s="328"/>
      <c r="U92" s="328"/>
      <c r="V92" s="328"/>
      <c r="W92" s="328"/>
      <c r="X92" s="328"/>
      <c r="Y92" s="328"/>
      <c r="Z92" s="328"/>
      <c r="AA92" s="328"/>
      <c r="AB92" s="328"/>
    </row>
    <row r="93" ht="15.75" customHeight="1">
      <c r="A93" s="328"/>
      <c r="B93" s="328"/>
      <c r="C93" s="328"/>
      <c r="D93" s="328"/>
      <c r="E93" s="328"/>
      <c r="F93" s="328"/>
      <c r="G93" s="328"/>
      <c r="H93" s="328"/>
      <c r="I93" s="328"/>
      <c r="J93" s="328"/>
      <c r="K93" s="328"/>
      <c r="L93" s="328"/>
      <c r="M93" s="328"/>
      <c r="N93" s="328"/>
      <c r="O93" s="328"/>
      <c r="P93" s="328"/>
      <c r="Q93" s="328"/>
      <c r="R93" s="328"/>
      <c r="S93" s="328"/>
      <c r="T93" s="328"/>
      <c r="U93" s="328"/>
      <c r="V93" s="328"/>
      <c r="W93" s="328"/>
      <c r="X93" s="328"/>
      <c r="Y93" s="328"/>
      <c r="Z93" s="328"/>
      <c r="AA93" s="328"/>
      <c r="AB93" s="328"/>
    </row>
    <row r="94" ht="15.75" customHeight="1">
      <c r="A94" s="328"/>
      <c r="B94" s="328"/>
      <c r="C94" s="328"/>
      <c r="D94" s="328"/>
      <c r="E94" s="328"/>
      <c r="F94" s="328"/>
      <c r="G94" s="328"/>
      <c r="H94" s="328"/>
      <c r="I94" s="328"/>
      <c r="J94" s="328"/>
      <c r="K94" s="328"/>
      <c r="L94" s="328"/>
      <c r="M94" s="328"/>
      <c r="N94" s="328"/>
      <c r="O94" s="328"/>
      <c r="P94" s="328"/>
      <c r="Q94" s="328"/>
      <c r="R94" s="328"/>
      <c r="S94" s="328"/>
      <c r="T94" s="328"/>
      <c r="U94" s="328"/>
      <c r="V94" s="328"/>
      <c r="W94" s="328"/>
      <c r="X94" s="328"/>
      <c r="Y94" s="328"/>
      <c r="Z94" s="328"/>
      <c r="AA94" s="328"/>
      <c r="AB94" s="328"/>
    </row>
    <row r="95" ht="15.75" customHeight="1">
      <c r="A95" s="328"/>
      <c r="B95" s="328"/>
      <c r="C95" s="328"/>
      <c r="D95" s="328"/>
      <c r="E95" s="328"/>
      <c r="F95" s="328"/>
      <c r="G95" s="328"/>
      <c r="H95" s="328"/>
      <c r="I95" s="328"/>
      <c r="J95" s="328"/>
      <c r="K95" s="328"/>
      <c r="L95" s="328"/>
      <c r="M95" s="328"/>
      <c r="N95" s="328"/>
      <c r="O95" s="328"/>
      <c r="P95" s="328"/>
      <c r="Q95" s="328"/>
      <c r="R95" s="328"/>
      <c r="S95" s="328"/>
      <c r="T95" s="328"/>
      <c r="U95" s="328"/>
      <c r="V95" s="328"/>
      <c r="W95" s="328"/>
      <c r="X95" s="328"/>
      <c r="Y95" s="328"/>
      <c r="Z95" s="328"/>
      <c r="AA95" s="328"/>
      <c r="AB95" s="328"/>
    </row>
    <row r="96" ht="15.75" customHeight="1">
      <c r="A96" s="328"/>
      <c r="B96" s="328"/>
      <c r="C96" s="328"/>
      <c r="D96" s="328"/>
      <c r="E96" s="328"/>
      <c r="F96" s="328"/>
      <c r="G96" s="328"/>
      <c r="H96" s="328"/>
      <c r="I96" s="328"/>
      <c r="J96" s="328"/>
      <c r="K96" s="328"/>
      <c r="L96" s="328"/>
      <c r="M96" s="328"/>
      <c r="N96" s="328"/>
      <c r="O96" s="328"/>
      <c r="P96" s="328"/>
      <c r="Q96" s="328"/>
      <c r="R96" s="328"/>
      <c r="S96" s="328"/>
      <c r="T96" s="328"/>
      <c r="U96" s="328"/>
      <c r="V96" s="328"/>
      <c r="W96" s="328"/>
      <c r="X96" s="328"/>
      <c r="Y96" s="328"/>
      <c r="Z96" s="328"/>
      <c r="AA96" s="328"/>
      <c r="AB96" s="328"/>
    </row>
    <row r="97" ht="15.75" customHeight="1">
      <c r="A97" s="328"/>
      <c r="B97" s="328"/>
      <c r="C97" s="328"/>
      <c r="D97" s="328"/>
      <c r="E97" s="328"/>
      <c r="F97" s="328"/>
      <c r="G97" s="328"/>
      <c r="H97" s="328"/>
      <c r="I97" s="328"/>
      <c r="J97" s="328"/>
      <c r="K97" s="328"/>
      <c r="L97" s="328"/>
      <c r="M97" s="328"/>
      <c r="N97" s="328"/>
      <c r="O97" s="328"/>
      <c r="P97" s="328"/>
      <c r="Q97" s="328"/>
      <c r="R97" s="328"/>
      <c r="S97" s="328"/>
      <c r="T97" s="328"/>
      <c r="U97" s="328"/>
      <c r="V97" s="328"/>
      <c r="W97" s="328"/>
      <c r="X97" s="328"/>
      <c r="Y97" s="328"/>
      <c r="Z97" s="328"/>
      <c r="AA97" s="328"/>
      <c r="AB97" s="328"/>
    </row>
    <row r="98" ht="15.75" customHeight="1">
      <c r="A98" s="328"/>
      <c r="B98" s="328"/>
      <c r="C98" s="328"/>
      <c r="D98" s="328"/>
      <c r="E98" s="328"/>
      <c r="F98" s="328"/>
      <c r="G98" s="328"/>
      <c r="H98" s="328"/>
      <c r="I98" s="328"/>
      <c r="J98" s="328"/>
      <c r="K98" s="328"/>
      <c r="L98" s="328"/>
      <c r="M98" s="328"/>
      <c r="N98" s="328"/>
      <c r="O98" s="328"/>
      <c r="P98" s="328"/>
      <c r="Q98" s="328"/>
      <c r="R98" s="328"/>
      <c r="S98" s="328"/>
      <c r="T98" s="328"/>
      <c r="U98" s="328"/>
      <c r="V98" s="328"/>
      <c r="W98" s="328"/>
      <c r="X98" s="328"/>
      <c r="Y98" s="328"/>
      <c r="Z98" s="328"/>
      <c r="AA98" s="328"/>
      <c r="AB98" s="328"/>
    </row>
    <row r="99" ht="15.75" customHeight="1">
      <c r="A99" s="328"/>
      <c r="B99" s="328"/>
      <c r="C99" s="328"/>
      <c r="D99" s="328"/>
      <c r="E99" s="328"/>
      <c r="F99" s="328"/>
      <c r="G99" s="328"/>
      <c r="H99" s="328"/>
      <c r="I99" s="328"/>
      <c r="J99" s="328"/>
      <c r="K99" s="328"/>
      <c r="L99" s="328"/>
      <c r="M99" s="328"/>
      <c r="N99" s="328"/>
      <c r="O99" s="328"/>
      <c r="P99" s="328"/>
      <c r="Q99" s="328"/>
      <c r="R99" s="328"/>
      <c r="S99" s="328"/>
      <c r="T99" s="328"/>
      <c r="U99" s="328"/>
      <c r="V99" s="328"/>
      <c r="W99" s="328"/>
      <c r="X99" s="328"/>
      <c r="Y99" s="328"/>
      <c r="Z99" s="328"/>
      <c r="AA99" s="328"/>
      <c r="AB99" s="328"/>
    </row>
    <row r="100" ht="15.75" customHeight="1">
      <c r="A100" s="328"/>
      <c r="B100" s="328"/>
      <c r="C100" s="328"/>
      <c r="D100" s="328"/>
      <c r="E100" s="328"/>
      <c r="F100" s="328"/>
      <c r="G100" s="328"/>
      <c r="H100" s="328"/>
      <c r="I100" s="328"/>
      <c r="J100" s="328"/>
      <c r="K100" s="328"/>
      <c r="L100" s="328"/>
      <c r="M100" s="328"/>
      <c r="N100" s="328"/>
      <c r="O100" s="328"/>
      <c r="P100" s="328"/>
      <c r="Q100" s="328"/>
      <c r="R100" s="328"/>
      <c r="S100" s="328"/>
      <c r="T100" s="328"/>
      <c r="U100" s="328"/>
      <c r="V100" s="328"/>
      <c r="W100" s="328"/>
      <c r="X100" s="328"/>
      <c r="Y100" s="328"/>
      <c r="Z100" s="328"/>
      <c r="AA100" s="328"/>
      <c r="AB100" s="328"/>
    </row>
    <row r="101" ht="15.75" customHeight="1">
      <c r="A101" s="328"/>
      <c r="B101" s="328"/>
      <c r="C101" s="328"/>
      <c r="D101" s="328"/>
      <c r="E101" s="328"/>
      <c r="F101" s="328"/>
      <c r="G101" s="328"/>
      <c r="H101" s="328"/>
      <c r="I101" s="328"/>
      <c r="J101" s="328"/>
      <c r="K101" s="328"/>
      <c r="L101" s="328"/>
      <c r="M101" s="328"/>
      <c r="N101" s="328"/>
      <c r="O101" s="328"/>
      <c r="P101" s="328"/>
      <c r="Q101" s="328"/>
      <c r="R101" s="328"/>
      <c r="S101" s="328"/>
      <c r="T101" s="328"/>
      <c r="U101" s="328"/>
      <c r="V101" s="328"/>
      <c r="W101" s="328"/>
      <c r="X101" s="328"/>
      <c r="Y101" s="328"/>
      <c r="Z101" s="328"/>
      <c r="AA101" s="328"/>
      <c r="AB101" s="328"/>
    </row>
    <row r="102" ht="15.75" customHeight="1">
      <c r="A102" s="328"/>
      <c r="B102" s="328"/>
      <c r="C102" s="328"/>
      <c r="D102" s="328"/>
      <c r="E102" s="328"/>
      <c r="F102" s="328"/>
      <c r="G102" s="328"/>
      <c r="H102" s="328"/>
      <c r="I102" s="328"/>
      <c r="J102" s="328"/>
      <c r="K102" s="328"/>
      <c r="L102" s="328"/>
      <c r="M102" s="328"/>
      <c r="N102" s="328"/>
      <c r="O102" s="328"/>
      <c r="P102" s="328"/>
      <c r="Q102" s="328"/>
      <c r="R102" s="328"/>
      <c r="S102" s="328"/>
      <c r="T102" s="328"/>
      <c r="U102" s="328"/>
      <c r="V102" s="328"/>
      <c r="W102" s="328"/>
      <c r="X102" s="328"/>
      <c r="Y102" s="328"/>
      <c r="Z102" s="328"/>
      <c r="AA102" s="328"/>
      <c r="AB102" s="328"/>
    </row>
    <row r="103" ht="15.75" customHeight="1">
      <c r="A103" s="328"/>
      <c r="B103" s="328"/>
      <c r="C103" s="328"/>
      <c r="D103" s="328"/>
      <c r="E103" s="328"/>
      <c r="F103" s="328"/>
      <c r="G103" s="328"/>
      <c r="H103" s="328"/>
      <c r="I103" s="328"/>
      <c r="J103" s="328"/>
      <c r="K103" s="328"/>
      <c r="L103" s="328"/>
      <c r="M103" s="328"/>
      <c r="N103" s="328"/>
      <c r="O103" s="328"/>
      <c r="P103" s="328"/>
      <c r="Q103" s="328"/>
      <c r="R103" s="328"/>
      <c r="S103" s="328"/>
      <c r="T103" s="328"/>
      <c r="U103" s="328"/>
      <c r="V103" s="328"/>
      <c r="W103" s="328"/>
      <c r="X103" s="328"/>
      <c r="Y103" s="328"/>
      <c r="Z103" s="328"/>
      <c r="AA103" s="328"/>
      <c r="AB103" s="328"/>
    </row>
    <row r="104" ht="15.75" customHeight="1">
      <c r="A104" s="328"/>
      <c r="B104" s="328"/>
      <c r="C104" s="328"/>
      <c r="D104" s="328"/>
      <c r="E104" s="328"/>
      <c r="F104" s="328"/>
      <c r="G104" s="328"/>
      <c r="H104" s="328"/>
      <c r="I104" s="328"/>
      <c r="J104" s="328"/>
      <c r="K104" s="328"/>
      <c r="L104" s="328"/>
      <c r="M104" s="328"/>
      <c r="N104" s="328"/>
      <c r="O104" s="328"/>
      <c r="P104" s="328"/>
      <c r="Q104" s="328"/>
      <c r="R104" s="328"/>
      <c r="S104" s="328"/>
      <c r="T104" s="328"/>
      <c r="U104" s="328"/>
      <c r="V104" s="328"/>
      <c r="W104" s="328"/>
      <c r="X104" s="328"/>
      <c r="Y104" s="328"/>
      <c r="Z104" s="328"/>
      <c r="AA104" s="328"/>
      <c r="AB104" s="328"/>
    </row>
    <row r="105" ht="15.75" customHeight="1">
      <c r="A105" s="328"/>
      <c r="B105" s="328"/>
      <c r="C105" s="328"/>
      <c r="D105" s="328"/>
      <c r="E105" s="328"/>
      <c r="F105" s="328"/>
      <c r="G105" s="328"/>
      <c r="H105" s="328"/>
      <c r="I105" s="328"/>
      <c r="J105" s="328"/>
      <c r="K105" s="328"/>
      <c r="L105" s="328"/>
      <c r="M105" s="328"/>
      <c r="N105" s="328"/>
      <c r="O105" s="328"/>
      <c r="P105" s="328"/>
      <c r="Q105" s="328"/>
      <c r="R105" s="328"/>
      <c r="S105" s="328"/>
      <c r="T105" s="328"/>
      <c r="U105" s="328"/>
      <c r="V105" s="328"/>
      <c r="W105" s="328"/>
      <c r="X105" s="328"/>
      <c r="Y105" s="328"/>
      <c r="Z105" s="328"/>
      <c r="AA105" s="328"/>
      <c r="AB105" s="328"/>
    </row>
    <row r="106" ht="15.75" customHeight="1">
      <c r="A106" s="328"/>
      <c r="B106" s="328"/>
      <c r="C106" s="328"/>
      <c r="D106" s="328"/>
      <c r="E106" s="328"/>
      <c r="F106" s="328"/>
      <c r="G106" s="328"/>
      <c r="H106" s="328"/>
      <c r="I106" s="328"/>
      <c r="J106" s="328"/>
      <c r="K106" s="328"/>
      <c r="L106" s="328"/>
      <c r="M106" s="328"/>
      <c r="N106" s="328"/>
      <c r="O106" s="328"/>
      <c r="P106" s="328"/>
      <c r="Q106" s="328"/>
      <c r="R106" s="328"/>
      <c r="S106" s="328"/>
      <c r="T106" s="328"/>
      <c r="U106" s="328"/>
      <c r="V106" s="328"/>
      <c r="W106" s="328"/>
      <c r="X106" s="328"/>
      <c r="Y106" s="328"/>
      <c r="Z106" s="328"/>
      <c r="AA106" s="328"/>
      <c r="AB106" s="328"/>
    </row>
    <row r="107" ht="15.75" customHeight="1">
      <c r="A107" s="328"/>
      <c r="B107" s="328"/>
      <c r="C107" s="328"/>
      <c r="D107" s="328"/>
      <c r="E107" s="328"/>
      <c r="F107" s="328"/>
      <c r="G107" s="328"/>
      <c r="H107" s="328"/>
      <c r="I107" s="328"/>
      <c r="J107" s="328"/>
      <c r="K107" s="328"/>
      <c r="L107" s="328"/>
      <c r="M107" s="328"/>
      <c r="N107" s="328"/>
      <c r="O107" s="328"/>
      <c r="P107" s="328"/>
      <c r="Q107" s="328"/>
      <c r="R107" s="328"/>
      <c r="S107" s="328"/>
      <c r="T107" s="328"/>
      <c r="U107" s="328"/>
      <c r="V107" s="328"/>
      <c r="W107" s="328"/>
      <c r="X107" s="328"/>
      <c r="Y107" s="328"/>
      <c r="Z107" s="328"/>
      <c r="AA107" s="328"/>
      <c r="AB107" s="328"/>
    </row>
    <row r="108" ht="15.75" customHeight="1">
      <c r="A108" s="328"/>
      <c r="B108" s="328"/>
      <c r="C108" s="328"/>
      <c r="D108" s="328"/>
      <c r="E108" s="328"/>
      <c r="F108" s="328"/>
      <c r="G108" s="328"/>
      <c r="H108" s="328"/>
      <c r="I108" s="328"/>
      <c r="J108" s="328"/>
      <c r="K108" s="328"/>
      <c r="L108" s="328"/>
      <c r="M108" s="328"/>
      <c r="N108" s="328"/>
      <c r="O108" s="328"/>
      <c r="P108" s="328"/>
      <c r="Q108" s="328"/>
      <c r="R108" s="328"/>
      <c r="S108" s="328"/>
      <c r="T108" s="328"/>
      <c r="U108" s="328"/>
      <c r="V108" s="328"/>
      <c r="W108" s="328"/>
      <c r="X108" s="328"/>
      <c r="Y108" s="328"/>
      <c r="Z108" s="328"/>
      <c r="AA108" s="328"/>
      <c r="AB108" s="328"/>
    </row>
    <row r="109" ht="15.75" customHeight="1">
      <c r="A109" s="328"/>
      <c r="B109" s="328"/>
      <c r="C109" s="328"/>
      <c r="D109" s="328"/>
      <c r="E109" s="328"/>
      <c r="F109" s="328"/>
      <c r="G109" s="328"/>
      <c r="H109" s="328"/>
      <c r="I109" s="328"/>
      <c r="J109" s="328"/>
      <c r="K109" s="328"/>
      <c r="L109" s="328"/>
      <c r="M109" s="328"/>
      <c r="N109" s="328"/>
      <c r="O109" s="328"/>
      <c r="P109" s="328"/>
      <c r="Q109" s="328"/>
      <c r="R109" s="328"/>
      <c r="S109" s="328"/>
      <c r="T109" s="328"/>
      <c r="U109" s="328"/>
      <c r="V109" s="328"/>
      <c r="W109" s="328"/>
      <c r="X109" s="328"/>
      <c r="Y109" s="328"/>
      <c r="Z109" s="328"/>
      <c r="AA109" s="328"/>
      <c r="AB109" s="328"/>
    </row>
    <row r="110" ht="15.75" customHeight="1">
      <c r="A110" s="328"/>
      <c r="B110" s="328"/>
      <c r="C110" s="328"/>
      <c r="D110" s="328"/>
      <c r="E110" s="328"/>
      <c r="F110" s="328"/>
      <c r="G110" s="328"/>
      <c r="H110" s="328"/>
      <c r="I110" s="328"/>
      <c r="J110" s="328"/>
      <c r="K110" s="328"/>
      <c r="L110" s="328"/>
      <c r="M110" s="328"/>
      <c r="N110" s="328"/>
      <c r="O110" s="328"/>
      <c r="P110" s="328"/>
      <c r="Q110" s="328"/>
      <c r="R110" s="328"/>
      <c r="S110" s="328"/>
      <c r="T110" s="328"/>
      <c r="U110" s="328"/>
      <c r="V110" s="328"/>
      <c r="W110" s="328"/>
      <c r="X110" s="328"/>
      <c r="Y110" s="328"/>
      <c r="Z110" s="328"/>
      <c r="AA110" s="328"/>
      <c r="AB110" s="328"/>
    </row>
    <row r="111" ht="15.75" customHeight="1">
      <c r="A111" s="328"/>
      <c r="B111" s="328"/>
      <c r="C111" s="328"/>
      <c r="D111" s="328"/>
      <c r="E111" s="328"/>
      <c r="F111" s="328"/>
      <c r="G111" s="328"/>
      <c r="H111" s="328"/>
      <c r="I111" s="328"/>
      <c r="J111" s="328"/>
      <c r="K111" s="328"/>
      <c r="L111" s="328"/>
      <c r="M111" s="328"/>
      <c r="N111" s="328"/>
      <c r="O111" s="328"/>
      <c r="P111" s="328"/>
      <c r="Q111" s="328"/>
      <c r="R111" s="328"/>
      <c r="S111" s="328"/>
      <c r="T111" s="328"/>
      <c r="U111" s="328"/>
      <c r="V111" s="328"/>
      <c r="W111" s="328"/>
      <c r="X111" s="328"/>
      <c r="Y111" s="328"/>
      <c r="Z111" s="328"/>
      <c r="AA111" s="328"/>
      <c r="AB111" s="328"/>
    </row>
    <row r="112" ht="15.75" customHeight="1">
      <c r="A112" s="328"/>
      <c r="B112" s="328"/>
      <c r="C112" s="328"/>
      <c r="D112" s="328"/>
      <c r="E112" s="328"/>
      <c r="F112" s="328"/>
      <c r="G112" s="328"/>
      <c r="H112" s="328"/>
      <c r="I112" s="328"/>
      <c r="J112" s="328"/>
      <c r="K112" s="328"/>
      <c r="L112" s="328"/>
      <c r="M112" s="328"/>
      <c r="N112" s="328"/>
      <c r="O112" s="328"/>
      <c r="P112" s="328"/>
      <c r="Q112" s="328"/>
      <c r="R112" s="328"/>
      <c r="S112" s="328"/>
      <c r="T112" s="328"/>
      <c r="U112" s="328"/>
      <c r="V112" s="328"/>
      <c r="W112" s="328"/>
      <c r="X112" s="328"/>
      <c r="Y112" s="328"/>
      <c r="Z112" s="328"/>
      <c r="AA112" s="328"/>
      <c r="AB112" s="328"/>
    </row>
    <row r="113" ht="15.75" customHeight="1">
      <c r="A113" s="328"/>
      <c r="B113" s="328"/>
      <c r="C113" s="328"/>
      <c r="D113" s="328"/>
      <c r="E113" s="328"/>
      <c r="F113" s="328"/>
      <c r="G113" s="328"/>
      <c r="H113" s="328"/>
      <c r="I113" s="328"/>
      <c r="J113" s="328"/>
      <c r="K113" s="328"/>
      <c r="L113" s="328"/>
      <c r="M113" s="328"/>
      <c r="N113" s="328"/>
      <c r="O113" s="328"/>
      <c r="P113" s="328"/>
      <c r="Q113" s="328"/>
      <c r="R113" s="328"/>
      <c r="S113" s="328"/>
      <c r="T113" s="328"/>
      <c r="U113" s="328"/>
      <c r="V113" s="328"/>
      <c r="W113" s="328"/>
      <c r="X113" s="328"/>
      <c r="Y113" s="328"/>
      <c r="Z113" s="328"/>
      <c r="AA113" s="328"/>
      <c r="AB113" s="328"/>
    </row>
    <row r="114" ht="15.75" customHeight="1">
      <c r="A114" s="328"/>
      <c r="B114" s="328"/>
      <c r="C114" s="328"/>
      <c r="D114" s="328"/>
      <c r="E114" s="328"/>
      <c r="F114" s="328"/>
      <c r="G114" s="328"/>
      <c r="H114" s="328"/>
      <c r="I114" s="328"/>
      <c r="J114" s="328"/>
      <c r="K114" s="328"/>
      <c r="L114" s="328"/>
      <c r="M114" s="328"/>
      <c r="N114" s="328"/>
      <c r="O114" s="328"/>
      <c r="P114" s="328"/>
      <c r="Q114" s="328"/>
      <c r="R114" s="328"/>
      <c r="S114" s="328"/>
      <c r="T114" s="328"/>
      <c r="U114" s="328"/>
      <c r="V114" s="328"/>
      <c r="W114" s="328"/>
      <c r="X114" s="328"/>
      <c r="Y114" s="328"/>
      <c r="Z114" s="328"/>
      <c r="AA114" s="328"/>
      <c r="AB114" s="328"/>
    </row>
    <row r="115" ht="15.75" customHeight="1">
      <c r="A115" s="328"/>
      <c r="B115" s="328"/>
      <c r="C115" s="328"/>
      <c r="D115" s="328"/>
      <c r="E115" s="328"/>
      <c r="F115" s="328"/>
      <c r="G115" s="328"/>
      <c r="H115" s="328"/>
      <c r="I115" s="328"/>
      <c r="J115" s="328"/>
      <c r="K115" s="328"/>
      <c r="L115" s="328"/>
      <c r="M115" s="328"/>
      <c r="N115" s="328"/>
      <c r="O115" s="328"/>
      <c r="P115" s="328"/>
      <c r="Q115" s="328"/>
      <c r="R115" s="328"/>
      <c r="S115" s="328"/>
      <c r="T115" s="328"/>
      <c r="U115" s="328"/>
      <c r="V115" s="328"/>
      <c r="W115" s="328"/>
      <c r="X115" s="328"/>
      <c r="Y115" s="328"/>
      <c r="Z115" s="328"/>
      <c r="AA115" s="328"/>
      <c r="AB115" s="328"/>
    </row>
    <row r="116" ht="15.75" customHeight="1">
      <c r="A116" s="328"/>
      <c r="B116" s="328"/>
      <c r="C116" s="328"/>
      <c r="D116" s="328"/>
      <c r="E116" s="328"/>
      <c r="F116" s="328"/>
      <c r="G116" s="328"/>
      <c r="H116" s="328"/>
      <c r="I116" s="328"/>
      <c r="J116" s="328"/>
      <c r="K116" s="328"/>
      <c r="L116" s="328"/>
      <c r="M116" s="328"/>
      <c r="N116" s="328"/>
      <c r="O116" s="328"/>
      <c r="P116" s="328"/>
      <c r="Q116" s="328"/>
      <c r="R116" s="328"/>
      <c r="S116" s="328"/>
      <c r="T116" s="328"/>
      <c r="U116" s="328"/>
      <c r="V116" s="328"/>
      <c r="W116" s="328"/>
      <c r="X116" s="328"/>
      <c r="Y116" s="328"/>
      <c r="Z116" s="328"/>
      <c r="AA116" s="328"/>
      <c r="AB116" s="328"/>
    </row>
    <row r="117" ht="15.75" customHeight="1">
      <c r="A117" s="328"/>
      <c r="B117" s="328"/>
      <c r="C117" s="328"/>
      <c r="D117" s="328"/>
      <c r="E117" s="328"/>
      <c r="F117" s="328"/>
      <c r="G117" s="328"/>
      <c r="H117" s="328"/>
      <c r="I117" s="328"/>
      <c r="J117" s="328"/>
      <c r="K117" s="328"/>
      <c r="L117" s="328"/>
      <c r="M117" s="328"/>
      <c r="N117" s="328"/>
      <c r="O117" s="328"/>
      <c r="P117" s="328"/>
      <c r="Q117" s="328"/>
      <c r="R117" s="328"/>
      <c r="S117" s="328"/>
      <c r="T117" s="328"/>
      <c r="U117" s="328"/>
      <c r="V117" s="328"/>
      <c r="W117" s="328"/>
      <c r="X117" s="328"/>
      <c r="Y117" s="328"/>
      <c r="Z117" s="328"/>
      <c r="AA117" s="328"/>
      <c r="AB117" s="328"/>
    </row>
    <row r="118" ht="15.75" customHeight="1">
      <c r="A118" s="328"/>
      <c r="B118" s="328"/>
      <c r="C118" s="328"/>
      <c r="D118" s="328"/>
      <c r="E118" s="328"/>
      <c r="F118" s="328"/>
      <c r="G118" s="328"/>
      <c r="H118" s="328"/>
      <c r="I118" s="328"/>
      <c r="J118" s="328"/>
      <c r="K118" s="328"/>
      <c r="L118" s="328"/>
      <c r="M118" s="328"/>
      <c r="N118" s="328"/>
      <c r="O118" s="328"/>
      <c r="P118" s="328"/>
      <c r="Q118" s="328"/>
      <c r="R118" s="328"/>
      <c r="S118" s="328"/>
      <c r="T118" s="328"/>
      <c r="U118" s="328"/>
      <c r="V118" s="328"/>
      <c r="W118" s="328"/>
      <c r="X118" s="328"/>
      <c r="Y118" s="328"/>
      <c r="Z118" s="328"/>
      <c r="AA118" s="328"/>
      <c r="AB118" s="328"/>
    </row>
    <row r="119" ht="15.75" customHeight="1">
      <c r="A119" s="328"/>
      <c r="B119" s="328"/>
      <c r="C119" s="328"/>
      <c r="D119" s="328"/>
      <c r="E119" s="328"/>
      <c r="F119" s="328"/>
      <c r="G119" s="328"/>
      <c r="H119" s="328"/>
      <c r="I119" s="328"/>
      <c r="J119" s="328"/>
      <c r="K119" s="328"/>
      <c r="L119" s="328"/>
      <c r="M119" s="328"/>
      <c r="N119" s="328"/>
      <c r="O119" s="328"/>
      <c r="P119" s="328"/>
      <c r="Q119" s="328"/>
      <c r="R119" s="328"/>
      <c r="S119" s="328"/>
      <c r="T119" s="328"/>
      <c r="U119" s="328"/>
      <c r="V119" s="328"/>
      <c r="W119" s="328"/>
      <c r="X119" s="328"/>
      <c r="Y119" s="328"/>
      <c r="Z119" s="328"/>
      <c r="AA119" s="328"/>
      <c r="AB119" s="328"/>
    </row>
    <row r="120" ht="15.75" customHeight="1">
      <c r="A120" s="328"/>
      <c r="B120" s="328"/>
      <c r="C120" s="328"/>
      <c r="D120" s="328"/>
      <c r="E120" s="328"/>
      <c r="F120" s="328"/>
      <c r="G120" s="328"/>
      <c r="H120" s="328"/>
      <c r="I120" s="328"/>
      <c r="J120" s="328"/>
      <c r="K120" s="328"/>
      <c r="L120" s="328"/>
      <c r="M120" s="328"/>
      <c r="N120" s="328"/>
      <c r="O120" s="328"/>
      <c r="P120" s="328"/>
      <c r="Q120" s="328"/>
      <c r="R120" s="328"/>
      <c r="S120" s="328"/>
      <c r="T120" s="328"/>
      <c r="U120" s="328"/>
      <c r="V120" s="328"/>
      <c r="W120" s="328"/>
      <c r="X120" s="328"/>
      <c r="Y120" s="328"/>
      <c r="Z120" s="328"/>
      <c r="AA120" s="328"/>
      <c r="AB120" s="328"/>
    </row>
    <row r="121" ht="15.75" customHeight="1">
      <c r="A121" s="328"/>
      <c r="B121" s="328"/>
      <c r="C121" s="328"/>
      <c r="D121" s="328"/>
      <c r="E121" s="328"/>
      <c r="F121" s="328"/>
      <c r="G121" s="328"/>
      <c r="H121" s="328"/>
      <c r="I121" s="328"/>
      <c r="J121" s="328"/>
      <c r="K121" s="328"/>
      <c r="L121" s="328"/>
      <c r="M121" s="328"/>
      <c r="N121" s="328"/>
      <c r="O121" s="328"/>
      <c r="P121" s="328"/>
      <c r="Q121" s="328"/>
      <c r="R121" s="328"/>
      <c r="S121" s="328"/>
      <c r="T121" s="328"/>
      <c r="U121" s="328"/>
      <c r="V121" s="328"/>
      <c r="W121" s="328"/>
      <c r="X121" s="328"/>
      <c r="Y121" s="328"/>
      <c r="Z121" s="328"/>
      <c r="AA121" s="328"/>
      <c r="AB121" s="328"/>
    </row>
    <row r="122" ht="15.75" customHeight="1">
      <c r="A122" s="328"/>
      <c r="B122" s="328"/>
      <c r="C122" s="328"/>
      <c r="D122" s="328"/>
      <c r="E122" s="328"/>
      <c r="F122" s="328"/>
      <c r="G122" s="328"/>
      <c r="H122" s="328"/>
      <c r="I122" s="328"/>
      <c r="J122" s="328"/>
      <c r="K122" s="328"/>
      <c r="L122" s="328"/>
      <c r="M122" s="328"/>
      <c r="N122" s="328"/>
      <c r="O122" s="328"/>
      <c r="P122" s="328"/>
      <c r="Q122" s="328"/>
      <c r="R122" s="328"/>
      <c r="S122" s="328"/>
      <c r="T122" s="328"/>
      <c r="U122" s="328"/>
      <c r="V122" s="328"/>
      <c r="W122" s="328"/>
      <c r="X122" s="328"/>
      <c r="Y122" s="328"/>
      <c r="Z122" s="328"/>
      <c r="AA122" s="328"/>
      <c r="AB122" s="328"/>
    </row>
    <row r="123" ht="15.75" customHeight="1">
      <c r="A123" s="328"/>
      <c r="B123" s="328"/>
      <c r="C123" s="328"/>
      <c r="D123" s="328"/>
      <c r="E123" s="328"/>
      <c r="F123" s="328"/>
      <c r="G123" s="328"/>
      <c r="H123" s="328"/>
      <c r="I123" s="328"/>
      <c r="J123" s="328"/>
      <c r="K123" s="328"/>
      <c r="L123" s="328"/>
      <c r="M123" s="328"/>
      <c r="N123" s="328"/>
      <c r="O123" s="328"/>
      <c r="P123" s="328"/>
      <c r="Q123" s="328"/>
      <c r="R123" s="328"/>
      <c r="S123" s="328"/>
      <c r="T123" s="328"/>
      <c r="U123" s="328"/>
      <c r="V123" s="328"/>
      <c r="W123" s="328"/>
      <c r="X123" s="328"/>
      <c r="Y123" s="328"/>
      <c r="Z123" s="328"/>
      <c r="AA123" s="328"/>
      <c r="AB123" s="328"/>
    </row>
    <row r="124" ht="15.75" customHeight="1">
      <c r="A124" s="328"/>
      <c r="B124" s="328"/>
      <c r="C124" s="328"/>
      <c r="D124" s="328"/>
      <c r="E124" s="328"/>
      <c r="F124" s="328"/>
      <c r="G124" s="328"/>
      <c r="H124" s="328"/>
      <c r="I124" s="328"/>
      <c r="J124" s="328"/>
      <c r="K124" s="328"/>
      <c r="L124" s="328"/>
      <c r="M124" s="328"/>
      <c r="N124" s="328"/>
      <c r="O124" s="328"/>
      <c r="P124" s="328"/>
      <c r="Q124" s="328"/>
      <c r="R124" s="328"/>
      <c r="S124" s="328"/>
      <c r="T124" s="328"/>
      <c r="U124" s="328"/>
      <c r="V124" s="328"/>
      <c r="W124" s="328"/>
      <c r="X124" s="328"/>
      <c r="Y124" s="328"/>
      <c r="Z124" s="328"/>
      <c r="AA124" s="328"/>
      <c r="AB124" s="328"/>
    </row>
    <row r="125" ht="15.75" customHeight="1">
      <c r="A125" s="328"/>
      <c r="B125" s="328"/>
      <c r="C125" s="328"/>
      <c r="D125" s="328"/>
      <c r="E125" s="328"/>
      <c r="F125" s="328"/>
      <c r="G125" s="328"/>
      <c r="H125" s="328"/>
      <c r="I125" s="328"/>
      <c r="J125" s="328"/>
      <c r="K125" s="328"/>
      <c r="L125" s="328"/>
      <c r="M125" s="328"/>
      <c r="N125" s="328"/>
      <c r="O125" s="328"/>
      <c r="P125" s="328"/>
      <c r="Q125" s="328"/>
      <c r="R125" s="328"/>
      <c r="S125" s="328"/>
      <c r="T125" s="328"/>
      <c r="U125" s="328"/>
      <c r="V125" s="328"/>
      <c r="W125" s="328"/>
      <c r="X125" s="328"/>
      <c r="Y125" s="328"/>
      <c r="Z125" s="328"/>
      <c r="AA125" s="328"/>
      <c r="AB125" s="328"/>
    </row>
    <row r="126" ht="15.75" customHeight="1">
      <c r="A126" s="328"/>
      <c r="B126" s="328"/>
      <c r="C126" s="328"/>
      <c r="D126" s="328"/>
      <c r="E126" s="328"/>
      <c r="F126" s="328"/>
      <c r="G126" s="328"/>
      <c r="H126" s="328"/>
      <c r="I126" s="328"/>
      <c r="J126" s="328"/>
      <c r="K126" s="328"/>
      <c r="L126" s="328"/>
      <c r="M126" s="328"/>
      <c r="N126" s="328"/>
      <c r="O126" s="328"/>
      <c r="P126" s="328"/>
      <c r="Q126" s="328"/>
      <c r="R126" s="328"/>
      <c r="S126" s="328"/>
      <c r="T126" s="328"/>
      <c r="U126" s="328"/>
      <c r="V126" s="328"/>
      <c r="W126" s="328"/>
      <c r="X126" s="328"/>
      <c r="Y126" s="328"/>
      <c r="Z126" s="328"/>
      <c r="AA126" s="328"/>
      <c r="AB126" s="328"/>
    </row>
    <row r="127" ht="15.75" customHeight="1">
      <c r="A127" s="328"/>
      <c r="B127" s="328"/>
      <c r="C127" s="328"/>
      <c r="D127" s="328"/>
      <c r="E127" s="328"/>
      <c r="F127" s="328"/>
      <c r="G127" s="328"/>
      <c r="H127" s="328"/>
      <c r="I127" s="328"/>
      <c r="J127" s="328"/>
      <c r="K127" s="328"/>
      <c r="L127" s="328"/>
      <c r="M127" s="328"/>
      <c r="N127" s="328"/>
      <c r="O127" s="328"/>
      <c r="P127" s="328"/>
      <c r="Q127" s="328"/>
      <c r="R127" s="328"/>
      <c r="S127" s="328"/>
      <c r="T127" s="328"/>
      <c r="U127" s="328"/>
      <c r="V127" s="328"/>
      <c r="W127" s="328"/>
      <c r="X127" s="328"/>
      <c r="Y127" s="328"/>
      <c r="Z127" s="328"/>
      <c r="AA127" s="328"/>
      <c r="AB127" s="328"/>
    </row>
    <row r="128" ht="15.75" customHeight="1">
      <c r="A128" s="328"/>
      <c r="B128" s="328"/>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c r="Z128" s="328"/>
      <c r="AA128" s="328"/>
      <c r="AB128" s="328"/>
    </row>
    <row r="129" ht="15.75" customHeight="1">
      <c r="A129" s="328"/>
      <c r="B129" s="328"/>
      <c r="C129" s="328"/>
      <c r="D129" s="328"/>
      <c r="E129" s="328"/>
      <c r="F129" s="328"/>
      <c r="G129" s="328"/>
      <c r="H129" s="328"/>
      <c r="I129" s="328"/>
      <c r="J129" s="328"/>
      <c r="K129" s="328"/>
      <c r="L129" s="328"/>
      <c r="M129" s="328"/>
      <c r="N129" s="328"/>
      <c r="O129" s="328"/>
      <c r="P129" s="328"/>
      <c r="Q129" s="328"/>
      <c r="R129" s="328"/>
      <c r="S129" s="328"/>
      <c r="T129" s="328"/>
      <c r="U129" s="328"/>
      <c r="V129" s="328"/>
      <c r="W129" s="328"/>
      <c r="X129" s="328"/>
      <c r="Y129" s="328"/>
      <c r="Z129" s="328"/>
      <c r="AA129" s="328"/>
      <c r="AB129" s="328"/>
    </row>
    <row r="130" ht="15.75" customHeight="1">
      <c r="A130" s="328"/>
      <c r="B130" s="328"/>
      <c r="C130" s="328"/>
      <c r="D130" s="328"/>
      <c r="E130" s="328"/>
      <c r="F130" s="328"/>
      <c r="G130" s="328"/>
      <c r="H130" s="328"/>
      <c r="I130" s="328"/>
      <c r="J130" s="328"/>
      <c r="K130" s="328"/>
      <c r="L130" s="328"/>
      <c r="M130" s="328"/>
      <c r="N130" s="328"/>
      <c r="O130" s="328"/>
      <c r="P130" s="328"/>
      <c r="Q130" s="328"/>
      <c r="R130" s="328"/>
      <c r="S130" s="328"/>
      <c r="T130" s="328"/>
      <c r="U130" s="328"/>
      <c r="V130" s="328"/>
      <c r="W130" s="328"/>
      <c r="X130" s="328"/>
      <c r="Y130" s="328"/>
      <c r="Z130" s="328"/>
      <c r="AA130" s="328"/>
      <c r="AB130" s="328"/>
    </row>
    <row r="131" ht="15.75" customHeight="1">
      <c r="A131" s="328"/>
      <c r="B131" s="328"/>
      <c r="C131" s="328"/>
      <c r="D131" s="328"/>
      <c r="E131" s="328"/>
      <c r="F131" s="328"/>
      <c r="G131" s="328"/>
      <c r="H131" s="328"/>
      <c r="I131" s="328"/>
      <c r="J131" s="328"/>
      <c r="K131" s="328"/>
      <c r="L131" s="328"/>
      <c r="M131" s="328"/>
      <c r="N131" s="328"/>
      <c r="O131" s="328"/>
      <c r="P131" s="328"/>
      <c r="Q131" s="328"/>
      <c r="R131" s="328"/>
      <c r="S131" s="328"/>
      <c r="T131" s="328"/>
      <c r="U131" s="328"/>
      <c r="V131" s="328"/>
      <c r="W131" s="328"/>
      <c r="X131" s="328"/>
      <c r="Y131" s="328"/>
      <c r="Z131" s="328"/>
      <c r="AA131" s="328"/>
      <c r="AB131" s="328"/>
    </row>
    <row r="132" ht="15.75" customHeight="1">
      <c r="A132" s="328"/>
      <c r="B132" s="328"/>
      <c r="C132" s="328"/>
      <c r="D132" s="328"/>
      <c r="E132" s="328"/>
      <c r="F132" s="328"/>
      <c r="G132" s="328"/>
      <c r="H132" s="328"/>
      <c r="I132" s="328"/>
      <c r="J132" s="328"/>
      <c r="K132" s="328"/>
      <c r="L132" s="328"/>
      <c r="M132" s="328"/>
      <c r="N132" s="328"/>
      <c r="O132" s="328"/>
      <c r="P132" s="328"/>
      <c r="Q132" s="328"/>
      <c r="R132" s="328"/>
      <c r="S132" s="328"/>
      <c r="T132" s="328"/>
      <c r="U132" s="328"/>
      <c r="V132" s="328"/>
      <c r="W132" s="328"/>
      <c r="X132" s="328"/>
      <c r="Y132" s="328"/>
      <c r="Z132" s="328"/>
      <c r="AA132" s="328"/>
      <c r="AB132" s="328"/>
    </row>
    <row r="133" ht="15.75" customHeight="1">
      <c r="A133" s="328"/>
      <c r="B133" s="328"/>
      <c r="C133" s="328"/>
      <c r="D133" s="328"/>
      <c r="E133" s="328"/>
      <c r="F133" s="328"/>
      <c r="G133" s="328"/>
      <c r="H133" s="328"/>
      <c r="I133" s="328"/>
      <c r="J133" s="328"/>
      <c r="K133" s="328"/>
      <c r="L133" s="328"/>
      <c r="M133" s="328"/>
      <c r="N133" s="328"/>
      <c r="O133" s="328"/>
      <c r="P133" s="328"/>
      <c r="Q133" s="328"/>
      <c r="R133" s="328"/>
      <c r="S133" s="328"/>
      <c r="T133" s="328"/>
      <c r="U133" s="328"/>
      <c r="V133" s="328"/>
      <c r="W133" s="328"/>
      <c r="X133" s="328"/>
      <c r="Y133" s="328"/>
      <c r="Z133" s="328"/>
      <c r="AA133" s="328"/>
      <c r="AB133" s="328"/>
    </row>
    <row r="134" ht="15.75" customHeight="1">
      <c r="A134" s="328"/>
      <c r="B134" s="328"/>
      <c r="C134" s="328"/>
      <c r="D134" s="328"/>
      <c r="E134" s="328"/>
      <c r="F134" s="328"/>
      <c r="G134" s="328"/>
      <c r="H134" s="328"/>
      <c r="I134" s="328"/>
      <c r="J134" s="328"/>
      <c r="K134" s="328"/>
      <c r="L134" s="328"/>
      <c r="M134" s="328"/>
      <c r="N134" s="328"/>
      <c r="O134" s="328"/>
      <c r="P134" s="328"/>
      <c r="Q134" s="328"/>
      <c r="R134" s="328"/>
      <c r="S134" s="328"/>
      <c r="T134" s="328"/>
      <c r="U134" s="328"/>
      <c r="V134" s="328"/>
      <c r="W134" s="328"/>
      <c r="X134" s="328"/>
      <c r="Y134" s="328"/>
      <c r="Z134" s="328"/>
      <c r="AA134" s="328"/>
      <c r="AB134" s="328"/>
    </row>
    <row r="135" ht="15.75" customHeight="1">
      <c r="A135" s="328"/>
      <c r="B135" s="328"/>
      <c r="C135" s="328"/>
      <c r="D135" s="328"/>
      <c r="E135" s="328"/>
      <c r="F135" s="328"/>
      <c r="G135" s="328"/>
      <c r="H135" s="328"/>
      <c r="I135" s="328"/>
      <c r="J135" s="328"/>
      <c r="K135" s="328"/>
      <c r="L135" s="328"/>
      <c r="M135" s="328"/>
      <c r="N135" s="328"/>
      <c r="O135" s="328"/>
      <c r="P135" s="328"/>
      <c r="Q135" s="328"/>
      <c r="R135" s="328"/>
      <c r="S135" s="328"/>
      <c r="T135" s="328"/>
      <c r="U135" s="328"/>
      <c r="V135" s="328"/>
      <c r="W135" s="328"/>
      <c r="X135" s="328"/>
      <c r="Y135" s="328"/>
      <c r="Z135" s="328"/>
      <c r="AA135" s="328"/>
      <c r="AB135" s="328"/>
    </row>
    <row r="136" ht="15.75" customHeight="1">
      <c r="A136" s="328"/>
      <c r="B136" s="328"/>
      <c r="C136" s="328"/>
      <c r="D136" s="328"/>
      <c r="E136" s="328"/>
      <c r="F136" s="328"/>
      <c r="G136" s="328"/>
      <c r="H136" s="328"/>
      <c r="I136" s="328"/>
      <c r="J136" s="328"/>
      <c r="K136" s="328"/>
      <c r="L136" s="328"/>
      <c r="M136" s="328"/>
      <c r="N136" s="328"/>
      <c r="O136" s="328"/>
      <c r="P136" s="328"/>
      <c r="Q136" s="328"/>
      <c r="R136" s="328"/>
      <c r="S136" s="328"/>
      <c r="T136" s="328"/>
      <c r="U136" s="328"/>
      <c r="V136" s="328"/>
      <c r="W136" s="328"/>
      <c r="X136" s="328"/>
      <c r="Y136" s="328"/>
      <c r="Z136" s="328"/>
      <c r="AA136" s="328"/>
      <c r="AB136" s="328"/>
    </row>
    <row r="137" ht="15.75" customHeight="1">
      <c r="A137" s="328"/>
      <c r="B137" s="328"/>
      <c r="C137" s="328"/>
      <c r="D137" s="328"/>
      <c r="E137" s="328"/>
      <c r="F137" s="328"/>
      <c r="G137" s="328"/>
      <c r="H137" s="328"/>
      <c r="I137" s="328"/>
      <c r="J137" s="328"/>
      <c r="K137" s="328"/>
      <c r="L137" s="328"/>
      <c r="M137" s="328"/>
      <c r="N137" s="328"/>
      <c r="O137" s="328"/>
      <c r="P137" s="328"/>
      <c r="Q137" s="328"/>
      <c r="R137" s="328"/>
      <c r="S137" s="328"/>
      <c r="T137" s="328"/>
      <c r="U137" s="328"/>
      <c r="V137" s="328"/>
      <c r="W137" s="328"/>
      <c r="X137" s="328"/>
      <c r="Y137" s="328"/>
      <c r="Z137" s="328"/>
      <c r="AA137" s="328"/>
      <c r="AB137" s="328"/>
    </row>
    <row r="138" ht="15.75" customHeight="1">
      <c r="A138" s="328"/>
      <c r="B138" s="328"/>
      <c r="C138" s="328"/>
      <c r="D138" s="328"/>
      <c r="E138" s="328"/>
      <c r="F138" s="328"/>
      <c r="G138" s="328"/>
      <c r="H138" s="328"/>
      <c r="I138" s="328"/>
      <c r="J138" s="328"/>
      <c r="K138" s="328"/>
      <c r="L138" s="328"/>
      <c r="M138" s="328"/>
      <c r="N138" s="328"/>
      <c r="O138" s="328"/>
      <c r="P138" s="328"/>
      <c r="Q138" s="328"/>
      <c r="R138" s="328"/>
      <c r="S138" s="328"/>
      <c r="T138" s="328"/>
      <c r="U138" s="328"/>
      <c r="V138" s="328"/>
      <c r="W138" s="328"/>
      <c r="X138" s="328"/>
      <c r="Y138" s="328"/>
      <c r="Z138" s="328"/>
      <c r="AA138" s="328"/>
      <c r="AB138" s="328"/>
    </row>
    <row r="139" ht="15.75" customHeight="1">
      <c r="A139" s="328"/>
      <c r="B139" s="328"/>
      <c r="C139" s="328"/>
      <c r="D139" s="328"/>
      <c r="E139" s="328"/>
      <c r="F139" s="328"/>
      <c r="G139" s="328"/>
      <c r="H139" s="328"/>
      <c r="I139" s="328"/>
      <c r="J139" s="328"/>
      <c r="K139" s="328"/>
      <c r="L139" s="328"/>
      <c r="M139" s="328"/>
      <c r="N139" s="328"/>
      <c r="O139" s="328"/>
      <c r="P139" s="328"/>
      <c r="Q139" s="328"/>
      <c r="R139" s="328"/>
      <c r="S139" s="328"/>
      <c r="T139" s="328"/>
      <c r="U139" s="328"/>
      <c r="V139" s="328"/>
      <c r="W139" s="328"/>
      <c r="X139" s="328"/>
      <c r="Y139" s="328"/>
      <c r="Z139" s="328"/>
      <c r="AA139" s="328"/>
      <c r="AB139" s="328"/>
    </row>
    <row r="140" ht="15.75" customHeight="1">
      <c r="A140" s="328"/>
      <c r="B140" s="328"/>
      <c r="C140" s="328"/>
      <c r="D140" s="328"/>
      <c r="E140" s="328"/>
      <c r="F140" s="328"/>
      <c r="G140" s="328"/>
      <c r="H140" s="328"/>
      <c r="I140" s="328"/>
      <c r="J140" s="328"/>
      <c r="K140" s="328"/>
      <c r="L140" s="328"/>
      <c r="M140" s="328"/>
      <c r="N140" s="328"/>
      <c r="O140" s="328"/>
      <c r="P140" s="328"/>
      <c r="Q140" s="328"/>
      <c r="R140" s="328"/>
      <c r="S140" s="328"/>
      <c r="T140" s="328"/>
      <c r="U140" s="328"/>
      <c r="V140" s="328"/>
      <c r="W140" s="328"/>
      <c r="X140" s="328"/>
      <c r="Y140" s="328"/>
      <c r="Z140" s="328"/>
      <c r="AA140" s="328"/>
      <c r="AB140" s="328"/>
    </row>
    <row r="141" ht="15.75" customHeight="1">
      <c r="A141" s="328"/>
      <c r="B141" s="328"/>
      <c r="C141" s="328"/>
      <c r="D141" s="328"/>
      <c r="E141" s="328"/>
      <c r="F141" s="328"/>
      <c r="G141" s="328"/>
      <c r="H141" s="328"/>
      <c r="I141" s="328"/>
      <c r="J141" s="328"/>
      <c r="K141" s="328"/>
      <c r="L141" s="328"/>
      <c r="M141" s="328"/>
      <c r="N141" s="328"/>
      <c r="O141" s="328"/>
      <c r="P141" s="328"/>
      <c r="Q141" s="328"/>
      <c r="R141" s="328"/>
      <c r="S141" s="328"/>
      <c r="T141" s="328"/>
      <c r="U141" s="328"/>
      <c r="V141" s="328"/>
      <c r="W141" s="328"/>
      <c r="X141" s="328"/>
      <c r="Y141" s="328"/>
      <c r="Z141" s="328"/>
      <c r="AA141" s="328"/>
      <c r="AB141" s="328"/>
    </row>
    <row r="142" ht="15.75" customHeight="1">
      <c r="A142" s="328"/>
      <c r="B142" s="328"/>
      <c r="C142" s="328"/>
      <c r="D142" s="328"/>
      <c r="E142" s="328"/>
      <c r="F142" s="328"/>
      <c r="G142" s="328"/>
      <c r="H142" s="328"/>
      <c r="I142" s="328"/>
      <c r="J142" s="328"/>
      <c r="K142" s="328"/>
      <c r="L142" s="328"/>
      <c r="M142" s="328"/>
      <c r="N142" s="328"/>
      <c r="O142" s="328"/>
      <c r="P142" s="328"/>
      <c r="Q142" s="328"/>
      <c r="R142" s="328"/>
      <c r="S142" s="328"/>
      <c r="T142" s="328"/>
      <c r="U142" s="328"/>
      <c r="V142" s="328"/>
      <c r="W142" s="328"/>
      <c r="X142" s="328"/>
      <c r="Y142" s="328"/>
      <c r="Z142" s="328"/>
      <c r="AA142" s="328"/>
      <c r="AB142" s="328"/>
    </row>
    <row r="143" ht="15.75" customHeight="1">
      <c r="A143" s="328"/>
      <c r="B143" s="328"/>
      <c r="C143" s="328"/>
      <c r="D143" s="328"/>
      <c r="E143" s="328"/>
      <c r="F143" s="328"/>
      <c r="G143" s="328"/>
      <c r="H143" s="328"/>
      <c r="I143" s="328"/>
      <c r="J143" s="328"/>
      <c r="K143" s="328"/>
      <c r="L143" s="328"/>
      <c r="M143" s="328"/>
      <c r="N143" s="328"/>
      <c r="O143" s="328"/>
      <c r="P143" s="328"/>
      <c r="Q143" s="328"/>
      <c r="R143" s="328"/>
      <c r="S143" s="328"/>
      <c r="T143" s="328"/>
      <c r="U143" s="328"/>
      <c r="V143" s="328"/>
      <c r="W143" s="328"/>
      <c r="X143" s="328"/>
      <c r="Y143" s="328"/>
      <c r="Z143" s="328"/>
      <c r="AA143" s="328"/>
      <c r="AB143" s="328"/>
    </row>
    <row r="144" ht="15.75" customHeight="1">
      <c r="A144" s="328"/>
      <c r="B144" s="328"/>
      <c r="C144" s="328"/>
      <c r="D144" s="328"/>
      <c r="E144" s="328"/>
      <c r="F144" s="328"/>
      <c r="G144" s="328"/>
      <c r="H144" s="328"/>
      <c r="I144" s="328"/>
      <c r="J144" s="328"/>
      <c r="K144" s="328"/>
      <c r="L144" s="328"/>
      <c r="M144" s="328"/>
      <c r="N144" s="328"/>
      <c r="O144" s="328"/>
      <c r="P144" s="328"/>
      <c r="Q144" s="328"/>
      <c r="R144" s="328"/>
      <c r="S144" s="328"/>
      <c r="T144" s="328"/>
      <c r="U144" s="328"/>
      <c r="V144" s="328"/>
      <c r="W144" s="328"/>
      <c r="X144" s="328"/>
      <c r="Y144" s="328"/>
      <c r="Z144" s="328"/>
      <c r="AA144" s="328"/>
      <c r="AB144" s="328"/>
    </row>
    <row r="145" ht="15.75" customHeight="1">
      <c r="A145" s="328"/>
      <c r="B145" s="328"/>
      <c r="C145" s="328"/>
      <c r="D145" s="328"/>
      <c r="E145" s="328"/>
      <c r="F145" s="328"/>
      <c r="G145" s="328"/>
      <c r="H145" s="328"/>
      <c r="I145" s="328"/>
      <c r="J145" s="328"/>
      <c r="K145" s="328"/>
      <c r="L145" s="328"/>
      <c r="M145" s="328"/>
      <c r="N145" s="328"/>
      <c r="O145" s="328"/>
      <c r="P145" s="328"/>
      <c r="Q145" s="328"/>
      <c r="R145" s="328"/>
      <c r="S145" s="328"/>
      <c r="T145" s="328"/>
      <c r="U145" s="328"/>
      <c r="V145" s="328"/>
      <c r="W145" s="328"/>
      <c r="X145" s="328"/>
      <c r="Y145" s="328"/>
      <c r="Z145" s="328"/>
      <c r="AA145" s="328"/>
      <c r="AB145" s="328"/>
    </row>
    <row r="146" ht="15.75" customHeight="1">
      <c r="A146" s="328"/>
      <c r="B146" s="328"/>
      <c r="C146" s="328"/>
      <c r="D146" s="328"/>
      <c r="E146" s="328"/>
      <c r="F146" s="328"/>
      <c r="G146" s="328"/>
      <c r="H146" s="328"/>
      <c r="I146" s="328"/>
      <c r="J146" s="328"/>
      <c r="K146" s="328"/>
      <c r="L146" s="328"/>
      <c r="M146" s="328"/>
      <c r="N146" s="328"/>
      <c r="O146" s="328"/>
      <c r="P146" s="328"/>
      <c r="Q146" s="328"/>
      <c r="R146" s="328"/>
      <c r="S146" s="328"/>
      <c r="T146" s="328"/>
      <c r="U146" s="328"/>
      <c r="V146" s="328"/>
      <c r="W146" s="328"/>
      <c r="X146" s="328"/>
      <c r="Y146" s="328"/>
      <c r="Z146" s="328"/>
      <c r="AA146" s="328"/>
      <c r="AB146" s="328"/>
    </row>
    <row r="147" ht="15.75" customHeight="1">
      <c r="A147" s="328"/>
      <c r="B147" s="328"/>
      <c r="C147" s="328"/>
      <c r="D147" s="328"/>
      <c r="E147" s="328"/>
      <c r="F147" s="328"/>
      <c r="G147" s="328"/>
      <c r="H147" s="328"/>
      <c r="I147" s="328"/>
      <c r="J147" s="328"/>
      <c r="K147" s="328"/>
      <c r="L147" s="328"/>
      <c r="M147" s="328"/>
      <c r="N147" s="328"/>
      <c r="O147" s="328"/>
      <c r="P147" s="328"/>
      <c r="Q147" s="328"/>
      <c r="R147" s="328"/>
      <c r="S147" s="328"/>
      <c r="T147" s="328"/>
      <c r="U147" s="328"/>
      <c r="V147" s="328"/>
      <c r="W147" s="328"/>
      <c r="X147" s="328"/>
      <c r="Y147" s="328"/>
      <c r="Z147" s="328"/>
      <c r="AA147" s="328"/>
      <c r="AB147" s="328"/>
    </row>
    <row r="148" ht="15.75" customHeight="1">
      <c r="A148" s="328"/>
      <c r="B148" s="328"/>
      <c r="C148" s="328"/>
      <c r="D148" s="328"/>
      <c r="E148" s="328"/>
      <c r="F148" s="328"/>
      <c r="G148" s="328"/>
      <c r="H148" s="328"/>
      <c r="I148" s="328"/>
      <c r="J148" s="328"/>
      <c r="K148" s="328"/>
      <c r="L148" s="328"/>
      <c r="M148" s="328"/>
      <c r="N148" s="328"/>
      <c r="O148" s="328"/>
      <c r="P148" s="328"/>
      <c r="Q148" s="328"/>
      <c r="R148" s="328"/>
      <c r="S148" s="328"/>
      <c r="T148" s="328"/>
      <c r="U148" s="328"/>
      <c r="V148" s="328"/>
      <c r="W148" s="328"/>
      <c r="X148" s="328"/>
      <c r="Y148" s="328"/>
      <c r="Z148" s="328"/>
      <c r="AA148" s="328"/>
      <c r="AB148" s="328"/>
    </row>
    <row r="149" ht="15.75" customHeight="1">
      <c r="A149" s="328"/>
      <c r="B149" s="328"/>
      <c r="C149" s="328"/>
      <c r="D149" s="328"/>
      <c r="E149" s="328"/>
      <c r="F149" s="328"/>
      <c r="G149" s="328"/>
      <c r="H149" s="328"/>
      <c r="I149" s="328"/>
      <c r="J149" s="328"/>
      <c r="K149" s="328"/>
      <c r="L149" s="328"/>
      <c r="M149" s="328"/>
      <c r="N149" s="328"/>
      <c r="O149" s="328"/>
      <c r="P149" s="328"/>
      <c r="Q149" s="328"/>
      <c r="R149" s="328"/>
      <c r="S149" s="328"/>
      <c r="T149" s="328"/>
      <c r="U149" s="328"/>
      <c r="V149" s="328"/>
      <c r="W149" s="328"/>
      <c r="X149" s="328"/>
      <c r="Y149" s="328"/>
      <c r="Z149" s="328"/>
      <c r="AA149" s="328"/>
      <c r="AB149" s="328"/>
    </row>
    <row r="150" ht="15.75" customHeight="1">
      <c r="A150" s="328"/>
      <c r="B150" s="328"/>
      <c r="C150" s="328"/>
      <c r="D150" s="328"/>
      <c r="E150" s="328"/>
      <c r="F150" s="328"/>
      <c r="G150" s="328"/>
      <c r="H150" s="328"/>
      <c r="I150" s="328"/>
      <c r="J150" s="328"/>
      <c r="K150" s="328"/>
      <c r="L150" s="328"/>
      <c r="M150" s="328"/>
      <c r="N150" s="328"/>
      <c r="O150" s="328"/>
      <c r="P150" s="328"/>
      <c r="Q150" s="328"/>
      <c r="R150" s="328"/>
      <c r="S150" s="328"/>
      <c r="T150" s="328"/>
      <c r="U150" s="328"/>
      <c r="V150" s="328"/>
      <c r="W150" s="328"/>
      <c r="X150" s="328"/>
      <c r="Y150" s="328"/>
      <c r="Z150" s="328"/>
      <c r="AA150" s="328"/>
      <c r="AB150" s="328"/>
    </row>
    <row r="151" ht="15.75" customHeight="1">
      <c r="A151" s="328"/>
      <c r="B151" s="328"/>
      <c r="C151" s="328"/>
      <c r="D151" s="328"/>
      <c r="E151" s="328"/>
      <c r="F151" s="328"/>
      <c r="G151" s="328"/>
      <c r="H151" s="328"/>
      <c r="I151" s="328"/>
      <c r="J151" s="328"/>
      <c r="K151" s="328"/>
      <c r="L151" s="328"/>
      <c r="M151" s="328"/>
      <c r="N151" s="328"/>
      <c r="O151" s="328"/>
      <c r="P151" s="328"/>
      <c r="Q151" s="328"/>
      <c r="R151" s="328"/>
      <c r="S151" s="328"/>
      <c r="T151" s="328"/>
      <c r="U151" s="328"/>
      <c r="V151" s="328"/>
      <c r="W151" s="328"/>
      <c r="X151" s="328"/>
      <c r="Y151" s="328"/>
      <c r="Z151" s="328"/>
      <c r="AA151" s="328"/>
      <c r="AB151" s="328"/>
    </row>
    <row r="152" ht="15.75" customHeight="1">
      <c r="A152" s="328"/>
      <c r="B152" s="328"/>
      <c r="C152" s="328"/>
      <c r="D152" s="328"/>
      <c r="E152" s="328"/>
      <c r="F152" s="328"/>
      <c r="G152" s="328"/>
      <c r="H152" s="328"/>
      <c r="I152" s="328"/>
      <c r="J152" s="328"/>
      <c r="K152" s="328"/>
      <c r="L152" s="328"/>
      <c r="M152" s="328"/>
      <c r="N152" s="328"/>
      <c r="O152" s="328"/>
      <c r="P152" s="328"/>
      <c r="Q152" s="328"/>
      <c r="R152" s="328"/>
      <c r="S152" s="328"/>
      <c r="T152" s="328"/>
      <c r="U152" s="328"/>
      <c r="V152" s="328"/>
      <c r="W152" s="328"/>
      <c r="X152" s="328"/>
      <c r="Y152" s="328"/>
      <c r="Z152" s="328"/>
      <c r="AA152" s="328"/>
      <c r="AB152" s="328"/>
    </row>
    <row r="153" ht="15.75" customHeight="1">
      <c r="A153" s="328"/>
      <c r="B153" s="328"/>
      <c r="C153" s="328"/>
      <c r="D153" s="328"/>
      <c r="E153" s="328"/>
      <c r="F153" s="328"/>
      <c r="G153" s="328"/>
      <c r="H153" s="328"/>
      <c r="I153" s="328"/>
      <c r="J153" s="328"/>
      <c r="K153" s="328"/>
      <c r="L153" s="328"/>
      <c r="M153" s="328"/>
      <c r="N153" s="328"/>
      <c r="O153" s="328"/>
      <c r="P153" s="328"/>
      <c r="Q153" s="328"/>
      <c r="R153" s="328"/>
      <c r="S153" s="328"/>
      <c r="T153" s="328"/>
      <c r="U153" s="328"/>
      <c r="V153" s="328"/>
      <c r="W153" s="328"/>
      <c r="X153" s="328"/>
      <c r="Y153" s="328"/>
      <c r="Z153" s="328"/>
      <c r="AA153" s="328"/>
      <c r="AB153" s="328"/>
    </row>
    <row r="154" ht="15.75" customHeight="1">
      <c r="A154" s="328"/>
      <c r="B154" s="328"/>
      <c r="C154" s="328"/>
      <c r="D154" s="328"/>
      <c r="E154" s="328"/>
      <c r="F154" s="328"/>
      <c r="G154" s="328"/>
      <c r="H154" s="328"/>
      <c r="I154" s="328"/>
      <c r="J154" s="328"/>
      <c r="K154" s="328"/>
      <c r="L154" s="328"/>
      <c r="M154" s="328"/>
      <c r="N154" s="328"/>
      <c r="O154" s="328"/>
      <c r="P154" s="328"/>
      <c r="Q154" s="328"/>
      <c r="R154" s="328"/>
      <c r="S154" s="328"/>
      <c r="T154" s="328"/>
      <c r="U154" s="328"/>
      <c r="V154" s="328"/>
      <c r="W154" s="328"/>
      <c r="X154" s="328"/>
      <c r="Y154" s="328"/>
      <c r="Z154" s="328"/>
      <c r="AA154" s="328"/>
      <c r="AB154" s="328"/>
    </row>
    <row r="155" ht="15.75" customHeight="1">
      <c r="A155" s="328"/>
      <c r="B155" s="328"/>
      <c r="C155" s="328"/>
      <c r="D155" s="328"/>
      <c r="E155" s="328"/>
      <c r="F155" s="328"/>
      <c r="G155" s="328"/>
      <c r="H155" s="328"/>
      <c r="I155" s="328"/>
      <c r="J155" s="328"/>
      <c r="K155" s="328"/>
      <c r="L155" s="328"/>
      <c r="M155" s="328"/>
      <c r="N155" s="328"/>
      <c r="O155" s="328"/>
      <c r="P155" s="328"/>
      <c r="Q155" s="328"/>
      <c r="R155" s="328"/>
      <c r="S155" s="328"/>
      <c r="T155" s="328"/>
      <c r="U155" s="328"/>
      <c r="V155" s="328"/>
      <c r="W155" s="328"/>
      <c r="X155" s="328"/>
      <c r="Y155" s="328"/>
      <c r="Z155" s="328"/>
      <c r="AA155" s="328"/>
      <c r="AB155" s="328"/>
    </row>
    <row r="156" ht="15.75" customHeight="1">
      <c r="A156" s="328"/>
      <c r="B156" s="328"/>
      <c r="C156" s="328"/>
      <c r="D156" s="328"/>
      <c r="E156" s="328"/>
      <c r="F156" s="328"/>
      <c r="G156" s="328"/>
      <c r="H156" s="328"/>
      <c r="I156" s="328"/>
      <c r="J156" s="328"/>
      <c r="K156" s="328"/>
      <c r="L156" s="328"/>
      <c r="M156" s="328"/>
      <c r="N156" s="328"/>
      <c r="O156" s="328"/>
      <c r="P156" s="328"/>
      <c r="Q156" s="328"/>
      <c r="R156" s="328"/>
      <c r="S156" s="328"/>
      <c r="T156" s="328"/>
      <c r="U156" s="328"/>
      <c r="V156" s="328"/>
      <c r="W156" s="328"/>
      <c r="X156" s="328"/>
      <c r="Y156" s="328"/>
      <c r="Z156" s="328"/>
      <c r="AA156" s="328"/>
      <c r="AB156" s="328"/>
    </row>
    <row r="157" ht="15.75" customHeight="1">
      <c r="A157" s="328"/>
      <c r="B157" s="328"/>
      <c r="C157" s="328"/>
      <c r="D157" s="328"/>
      <c r="E157" s="328"/>
      <c r="F157" s="328"/>
      <c r="G157" s="328"/>
      <c r="H157" s="328"/>
      <c r="I157" s="328"/>
      <c r="J157" s="328"/>
      <c r="K157" s="328"/>
      <c r="L157" s="328"/>
      <c r="M157" s="328"/>
      <c r="N157" s="328"/>
      <c r="O157" s="328"/>
      <c r="P157" s="328"/>
      <c r="Q157" s="328"/>
      <c r="R157" s="328"/>
      <c r="S157" s="328"/>
      <c r="T157" s="328"/>
      <c r="U157" s="328"/>
      <c r="V157" s="328"/>
      <c r="W157" s="328"/>
      <c r="X157" s="328"/>
      <c r="Y157" s="328"/>
      <c r="Z157" s="328"/>
      <c r="AA157" s="328"/>
      <c r="AB157" s="328"/>
    </row>
    <row r="158" ht="15.75" customHeight="1">
      <c r="A158" s="328"/>
      <c r="B158" s="328"/>
      <c r="C158" s="328"/>
      <c r="D158" s="328"/>
      <c r="E158" s="328"/>
      <c r="F158" s="328"/>
      <c r="G158" s="328"/>
      <c r="H158" s="328"/>
      <c r="I158" s="328"/>
      <c r="J158" s="328"/>
      <c r="K158" s="328"/>
      <c r="L158" s="328"/>
      <c r="M158" s="328"/>
      <c r="N158" s="328"/>
      <c r="O158" s="328"/>
      <c r="P158" s="328"/>
      <c r="Q158" s="328"/>
      <c r="R158" s="328"/>
      <c r="S158" s="328"/>
      <c r="T158" s="328"/>
      <c r="U158" s="328"/>
      <c r="V158" s="328"/>
      <c r="W158" s="328"/>
      <c r="X158" s="328"/>
      <c r="Y158" s="328"/>
      <c r="Z158" s="328"/>
      <c r="AA158" s="328"/>
      <c r="AB158" s="328"/>
    </row>
    <row r="159" ht="15.75" customHeight="1">
      <c r="A159" s="328"/>
      <c r="B159" s="328"/>
      <c r="C159" s="328"/>
      <c r="D159" s="328"/>
      <c r="E159" s="328"/>
      <c r="F159" s="328"/>
      <c r="G159" s="328"/>
      <c r="H159" s="328"/>
      <c r="I159" s="328"/>
      <c r="J159" s="328"/>
      <c r="K159" s="328"/>
      <c r="L159" s="328"/>
      <c r="M159" s="328"/>
      <c r="N159" s="328"/>
      <c r="O159" s="328"/>
      <c r="P159" s="328"/>
      <c r="Q159" s="328"/>
      <c r="R159" s="328"/>
      <c r="S159" s="328"/>
      <c r="T159" s="328"/>
      <c r="U159" s="328"/>
      <c r="V159" s="328"/>
      <c r="W159" s="328"/>
      <c r="X159" s="328"/>
      <c r="Y159" s="328"/>
      <c r="Z159" s="328"/>
      <c r="AA159" s="328"/>
      <c r="AB159" s="328"/>
    </row>
    <row r="160" ht="15.75" customHeight="1">
      <c r="A160" s="328"/>
      <c r="B160" s="328"/>
      <c r="C160" s="328"/>
      <c r="D160" s="328"/>
      <c r="E160" s="328"/>
      <c r="F160" s="328"/>
      <c r="G160" s="328"/>
      <c r="H160" s="328"/>
      <c r="I160" s="328"/>
      <c r="J160" s="328"/>
      <c r="K160" s="328"/>
      <c r="L160" s="328"/>
      <c r="M160" s="328"/>
      <c r="N160" s="328"/>
      <c r="O160" s="328"/>
      <c r="P160" s="328"/>
      <c r="Q160" s="328"/>
      <c r="R160" s="328"/>
      <c r="S160" s="328"/>
      <c r="T160" s="328"/>
      <c r="U160" s="328"/>
      <c r="V160" s="328"/>
      <c r="W160" s="328"/>
      <c r="X160" s="328"/>
      <c r="Y160" s="328"/>
      <c r="Z160" s="328"/>
      <c r="AA160" s="328"/>
      <c r="AB160" s="328"/>
    </row>
    <row r="161" ht="15.75" customHeight="1">
      <c r="A161" s="328"/>
      <c r="B161" s="328"/>
      <c r="C161" s="328"/>
      <c r="D161" s="328"/>
      <c r="E161" s="328"/>
      <c r="F161" s="328"/>
      <c r="G161" s="328"/>
      <c r="H161" s="328"/>
      <c r="I161" s="328"/>
      <c r="J161" s="328"/>
      <c r="K161" s="328"/>
      <c r="L161" s="328"/>
      <c r="M161" s="328"/>
      <c r="N161" s="328"/>
      <c r="O161" s="328"/>
      <c r="P161" s="328"/>
      <c r="Q161" s="328"/>
      <c r="R161" s="328"/>
      <c r="S161" s="328"/>
      <c r="T161" s="328"/>
      <c r="U161" s="328"/>
      <c r="V161" s="328"/>
      <c r="W161" s="328"/>
      <c r="X161" s="328"/>
      <c r="Y161" s="328"/>
      <c r="Z161" s="328"/>
      <c r="AA161" s="328"/>
      <c r="AB161" s="328"/>
    </row>
    <row r="162" ht="15.75" customHeight="1">
      <c r="A162" s="328"/>
      <c r="B162" s="328"/>
      <c r="C162" s="328"/>
      <c r="D162" s="328"/>
      <c r="E162" s="328"/>
      <c r="F162" s="328"/>
      <c r="G162" s="328"/>
      <c r="H162" s="328"/>
      <c r="I162" s="328"/>
      <c r="J162" s="328"/>
      <c r="K162" s="328"/>
      <c r="L162" s="328"/>
      <c r="M162" s="328"/>
      <c r="N162" s="328"/>
      <c r="O162" s="328"/>
      <c r="P162" s="328"/>
      <c r="Q162" s="328"/>
      <c r="R162" s="328"/>
      <c r="S162" s="328"/>
      <c r="T162" s="328"/>
      <c r="U162" s="328"/>
      <c r="V162" s="328"/>
      <c r="W162" s="328"/>
      <c r="X162" s="328"/>
      <c r="Y162" s="328"/>
      <c r="Z162" s="328"/>
      <c r="AA162" s="328"/>
      <c r="AB162" s="328"/>
    </row>
    <row r="163" ht="15.75" customHeight="1">
      <c r="A163" s="328"/>
      <c r="B163" s="328"/>
      <c r="C163" s="328"/>
      <c r="D163" s="328"/>
      <c r="E163" s="328"/>
      <c r="F163" s="328"/>
      <c r="G163" s="328"/>
      <c r="H163" s="328"/>
      <c r="I163" s="328"/>
      <c r="J163" s="328"/>
      <c r="K163" s="328"/>
      <c r="L163" s="328"/>
      <c r="M163" s="328"/>
      <c r="N163" s="328"/>
      <c r="O163" s="328"/>
      <c r="P163" s="328"/>
      <c r="Q163" s="328"/>
      <c r="R163" s="328"/>
      <c r="S163" s="328"/>
      <c r="T163" s="328"/>
      <c r="U163" s="328"/>
      <c r="V163" s="328"/>
      <c r="W163" s="328"/>
      <c r="X163" s="328"/>
      <c r="Y163" s="328"/>
      <c r="Z163" s="328"/>
      <c r="AA163" s="328"/>
      <c r="AB163" s="328"/>
    </row>
    <row r="164" ht="15.75" customHeight="1">
      <c r="A164" s="328"/>
      <c r="B164" s="328"/>
      <c r="C164" s="328"/>
      <c r="D164" s="328"/>
      <c r="E164" s="328"/>
      <c r="F164" s="328"/>
      <c r="G164" s="328"/>
      <c r="H164" s="328"/>
      <c r="I164" s="328"/>
      <c r="J164" s="328"/>
      <c r="K164" s="328"/>
      <c r="L164" s="328"/>
      <c r="M164" s="328"/>
      <c r="N164" s="328"/>
      <c r="O164" s="328"/>
      <c r="P164" s="328"/>
      <c r="Q164" s="328"/>
      <c r="R164" s="328"/>
      <c r="S164" s="328"/>
      <c r="T164" s="328"/>
      <c r="U164" s="328"/>
      <c r="V164" s="328"/>
      <c r="W164" s="328"/>
      <c r="X164" s="328"/>
      <c r="Y164" s="328"/>
      <c r="Z164" s="328"/>
      <c r="AA164" s="328"/>
      <c r="AB164" s="328"/>
    </row>
    <row r="165" ht="15.75" customHeight="1">
      <c r="A165" s="328"/>
      <c r="B165" s="328"/>
      <c r="C165" s="328"/>
      <c r="D165" s="328"/>
      <c r="E165" s="328"/>
      <c r="F165" s="328"/>
      <c r="G165" s="328"/>
      <c r="H165" s="328"/>
      <c r="I165" s="328"/>
      <c r="J165" s="328"/>
      <c r="K165" s="328"/>
      <c r="L165" s="328"/>
      <c r="M165" s="328"/>
      <c r="N165" s="328"/>
      <c r="O165" s="328"/>
      <c r="P165" s="328"/>
      <c r="Q165" s="328"/>
      <c r="R165" s="328"/>
      <c r="S165" s="328"/>
      <c r="T165" s="328"/>
      <c r="U165" s="328"/>
      <c r="V165" s="328"/>
      <c r="W165" s="328"/>
      <c r="X165" s="328"/>
      <c r="Y165" s="328"/>
      <c r="Z165" s="328"/>
      <c r="AA165" s="328"/>
      <c r="AB165" s="328"/>
    </row>
    <row r="166" ht="15.75" customHeight="1">
      <c r="A166" s="328"/>
      <c r="B166" s="328"/>
      <c r="C166" s="328"/>
      <c r="D166" s="328"/>
      <c r="E166" s="328"/>
      <c r="F166" s="328"/>
      <c r="G166" s="328"/>
      <c r="H166" s="328"/>
      <c r="I166" s="328"/>
      <c r="J166" s="328"/>
      <c r="K166" s="328"/>
      <c r="L166" s="328"/>
      <c r="M166" s="328"/>
      <c r="N166" s="328"/>
      <c r="O166" s="328"/>
      <c r="P166" s="328"/>
      <c r="Q166" s="328"/>
      <c r="R166" s="328"/>
      <c r="S166" s="328"/>
      <c r="T166" s="328"/>
      <c r="U166" s="328"/>
      <c r="V166" s="328"/>
      <c r="W166" s="328"/>
      <c r="X166" s="328"/>
      <c r="Y166" s="328"/>
      <c r="Z166" s="328"/>
      <c r="AA166" s="328"/>
      <c r="AB166" s="328"/>
    </row>
    <row r="167" ht="15.75" customHeight="1">
      <c r="A167" s="328"/>
      <c r="B167" s="328"/>
      <c r="C167" s="328"/>
      <c r="D167" s="328"/>
      <c r="E167" s="328"/>
      <c r="F167" s="328"/>
      <c r="G167" s="328"/>
      <c r="H167" s="328"/>
      <c r="I167" s="328"/>
      <c r="J167" s="328"/>
      <c r="K167" s="328"/>
      <c r="L167" s="328"/>
      <c r="M167" s="328"/>
      <c r="N167" s="328"/>
      <c r="O167" s="328"/>
      <c r="P167" s="328"/>
      <c r="Q167" s="328"/>
      <c r="R167" s="328"/>
      <c r="S167" s="328"/>
      <c r="T167" s="328"/>
      <c r="U167" s="328"/>
      <c r="V167" s="328"/>
      <c r="W167" s="328"/>
      <c r="X167" s="328"/>
      <c r="Y167" s="328"/>
      <c r="Z167" s="328"/>
      <c r="AA167" s="328"/>
      <c r="AB167" s="328"/>
    </row>
    <row r="168" ht="15.75" customHeight="1">
      <c r="A168" s="328"/>
      <c r="B168" s="328"/>
      <c r="C168" s="328"/>
      <c r="D168" s="328"/>
      <c r="E168" s="328"/>
      <c r="F168" s="328"/>
      <c r="G168" s="328"/>
      <c r="H168" s="328"/>
      <c r="I168" s="328"/>
      <c r="J168" s="328"/>
      <c r="K168" s="328"/>
      <c r="L168" s="328"/>
      <c r="M168" s="328"/>
      <c r="N168" s="328"/>
      <c r="O168" s="328"/>
      <c r="P168" s="328"/>
      <c r="Q168" s="328"/>
      <c r="R168" s="328"/>
      <c r="S168" s="328"/>
      <c r="T168" s="328"/>
      <c r="U168" s="328"/>
      <c r="V168" s="328"/>
      <c r="W168" s="328"/>
      <c r="X168" s="328"/>
      <c r="Y168" s="328"/>
      <c r="Z168" s="328"/>
      <c r="AA168" s="328"/>
      <c r="AB168" s="328"/>
    </row>
    <row r="169" ht="15.75" customHeight="1">
      <c r="A169" s="328"/>
      <c r="B169" s="328"/>
      <c r="C169" s="328"/>
      <c r="D169" s="328"/>
      <c r="E169" s="328"/>
      <c r="F169" s="328"/>
      <c r="G169" s="328"/>
      <c r="H169" s="328"/>
      <c r="I169" s="328"/>
      <c r="J169" s="328"/>
      <c r="K169" s="328"/>
      <c r="L169" s="328"/>
      <c r="M169" s="328"/>
      <c r="N169" s="328"/>
      <c r="O169" s="328"/>
      <c r="P169" s="328"/>
      <c r="Q169" s="328"/>
      <c r="R169" s="328"/>
      <c r="S169" s="328"/>
      <c r="T169" s="328"/>
      <c r="U169" s="328"/>
      <c r="V169" s="328"/>
      <c r="W169" s="328"/>
      <c r="X169" s="328"/>
      <c r="Y169" s="328"/>
      <c r="Z169" s="328"/>
      <c r="AA169" s="328"/>
      <c r="AB169" s="328"/>
    </row>
    <row r="170" ht="15.75" customHeight="1">
      <c r="A170" s="328"/>
      <c r="B170" s="328"/>
      <c r="C170" s="328"/>
      <c r="D170" s="328"/>
      <c r="E170" s="328"/>
      <c r="F170" s="328"/>
      <c r="G170" s="328"/>
      <c r="H170" s="328"/>
      <c r="I170" s="328"/>
      <c r="J170" s="328"/>
      <c r="K170" s="328"/>
      <c r="L170" s="328"/>
      <c r="M170" s="328"/>
      <c r="N170" s="328"/>
      <c r="O170" s="328"/>
      <c r="P170" s="328"/>
      <c r="Q170" s="328"/>
      <c r="R170" s="328"/>
      <c r="S170" s="328"/>
      <c r="T170" s="328"/>
      <c r="U170" s="328"/>
      <c r="V170" s="328"/>
      <c r="W170" s="328"/>
      <c r="X170" s="328"/>
      <c r="Y170" s="328"/>
      <c r="Z170" s="328"/>
      <c r="AA170" s="328"/>
      <c r="AB170" s="328"/>
    </row>
    <row r="171" ht="15.75" customHeight="1">
      <c r="A171" s="328"/>
      <c r="B171" s="328"/>
      <c r="C171" s="328"/>
      <c r="D171" s="328"/>
      <c r="E171" s="328"/>
      <c r="F171" s="328"/>
      <c r="G171" s="328"/>
      <c r="H171" s="328"/>
      <c r="I171" s="328"/>
      <c r="J171" s="328"/>
      <c r="K171" s="328"/>
      <c r="L171" s="328"/>
      <c r="M171" s="328"/>
      <c r="N171" s="328"/>
      <c r="O171" s="328"/>
      <c r="P171" s="328"/>
      <c r="Q171" s="328"/>
      <c r="R171" s="328"/>
      <c r="S171" s="328"/>
      <c r="T171" s="328"/>
      <c r="U171" s="328"/>
      <c r="V171" s="328"/>
      <c r="W171" s="328"/>
      <c r="X171" s="328"/>
      <c r="Y171" s="328"/>
      <c r="Z171" s="328"/>
      <c r="AA171" s="328"/>
      <c r="AB171" s="328"/>
    </row>
    <row r="172" ht="15.75" customHeight="1">
      <c r="A172" s="328"/>
      <c r="B172" s="328"/>
      <c r="C172" s="328"/>
      <c r="D172" s="328"/>
      <c r="E172" s="328"/>
      <c r="F172" s="328"/>
      <c r="G172" s="328"/>
      <c r="H172" s="328"/>
      <c r="I172" s="328"/>
      <c r="J172" s="328"/>
      <c r="K172" s="328"/>
      <c r="L172" s="328"/>
      <c r="M172" s="328"/>
      <c r="N172" s="328"/>
      <c r="O172" s="328"/>
      <c r="P172" s="328"/>
      <c r="Q172" s="328"/>
      <c r="R172" s="328"/>
      <c r="S172" s="328"/>
      <c r="T172" s="328"/>
      <c r="U172" s="328"/>
      <c r="V172" s="328"/>
      <c r="W172" s="328"/>
      <c r="X172" s="328"/>
      <c r="Y172" s="328"/>
      <c r="Z172" s="328"/>
      <c r="AA172" s="328"/>
      <c r="AB172" s="328"/>
    </row>
    <row r="173" ht="15.75" customHeight="1">
      <c r="A173" s="328"/>
      <c r="B173" s="328"/>
      <c r="C173" s="328"/>
      <c r="D173" s="328"/>
      <c r="E173" s="328"/>
      <c r="F173" s="328"/>
      <c r="G173" s="328"/>
      <c r="H173" s="328"/>
      <c r="I173" s="328"/>
      <c r="J173" s="328"/>
      <c r="K173" s="328"/>
      <c r="L173" s="328"/>
      <c r="M173" s="328"/>
      <c r="N173" s="328"/>
      <c r="O173" s="328"/>
      <c r="P173" s="328"/>
      <c r="Q173" s="328"/>
      <c r="R173" s="328"/>
      <c r="S173" s="328"/>
      <c r="T173" s="328"/>
      <c r="U173" s="328"/>
      <c r="V173" s="328"/>
      <c r="W173" s="328"/>
      <c r="X173" s="328"/>
      <c r="Y173" s="328"/>
      <c r="Z173" s="328"/>
      <c r="AA173" s="328"/>
      <c r="AB173" s="328"/>
    </row>
    <row r="174" ht="15.75" customHeight="1">
      <c r="A174" s="328"/>
      <c r="B174" s="328"/>
      <c r="C174" s="328"/>
      <c r="D174" s="328"/>
      <c r="E174" s="328"/>
      <c r="F174" s="328"/>
      <c r="G174" s="328"/>
      <c r="H174" s="328"/>
      <c r="I174" s="328"/>
      <c r="J174" s="328"/>
      <c r="K174" s="328"/>
      <c r="L174" s="328"/>
      <c r="M174" s="328"/>
      <c r="N174" s="328"/>
      <c r="O174" s="328"/>
      <c r="P174" s="328"/>
      <c r="Q174" s="328"/>
      <c r="R174" s="328"/>
      <c r="S174" s="328"/>
      <c r="T174" s="328"/>
      <c r="U174" s="328"/>
      <c r="V174" s="328"/>
      <c r="W174" s="328"/>
      <c r="X174" s="328"/>
      <c r="Y174" s="328"/>
      <c r="Z174" s="328"/>
      <c r="AA174" s="328"/>
      <c r="AB174" s="328"/>
    </row>
    <row r="175" ht="15.75" customHeight="1">
      <c r="A175" s="328"/>
      <c r="B175" s="328"/>
      <c r="C175" s="328"/>
      <c r="D175" s="328"/>
      <c r="E175" s="328"/>
      <c r="F175" s="328"/>
      <c r="G175" s="328"/>
      <c r="H175" s="328"/>
      <c r="I175" s="328"/>
      <c r="J175" s="328"/>
      <c r="K175" s="328"/>
      <c r="L175" s="328"/>
      <c r="M175" s="328"/>
      <c r="N175" s="328"/>
      <c r="O175" s="328"/>
      <c r="P175" s="328"/>
      <c r="Q175" s="328"/>
      <c r="R175" s="328"/>
      <c r="S175" s="328"/>
      <c r="T175" s="328"/>
      <c r="U175" s="328"/>
      <c r="V175" s="328"/>
      <c r="W175" s="328"/>
      <c r="X175" s="328"/>
      <c r="Y175" s="328"/>
      <c r="Z175" s="328"/>
      <c r="AA175" s="328"/>
      <c r="AB175" s="328"/>
    </row>
    <row r="176" ht="15.75" customHeight="1">
      <c r="A176" s="328"/>
      <c r="B176" s="328"/>
      <c r="C176" s="328"/>
      <c r="D176" s="328"/>
      <c r="E176" s="328"/>
      <c r="F176" s="328"/>
      <c r="G176" s="328"/>
      <c r="H176" s="328"/>
      <c r="I176" s="328"/>
      <c r="J176" s="328"/>
      <c r="K176" s="328"/>
      <c r="L176" s="328"/>
      <c r="M176" s="328"/>
      <c r="N176" s="328"/>
      <c r="O176" s="328"/>
      <c r="P176" s="328"/>
      <c r="Q176" s="328"/>
      <c r="R176" s="328"/>
      <c r="S176" s="328"/>
      <c r="T176" s="328"/>
      <c r="U176" s="328"/>
      <c r="V176" s="328"/>
      <c r="W176" s="328"/>
      <c r="X176" s="328"/>
      <c r="Y176" s="328"/>
      <c r="Z176" s="328"/>
      <c r="AA176" s="328"/>
      <c r="AB176" s="328"/>
    </row>
    <row r="177" ht="15.75" customHeight="1">
      <c r="A177" s="328"/>
      <c r="B177" s="328"/>
      <c r="C177" s="328"/>
      <c r="D177" s="328"/>
      <c r="E177" s="328"/>
      <c r="F177" s="328"/>
      <c r="G177" s="328"/>
      <c r="H177" s="328"/>
      <c r="I177" s="328"/>
      <c r="J177" s="328"/>
      <c r="K177" s="328"/>
      <c r="L177" s="328"/>
      <c r="M177" s="328"/>
      <c r="N177" s="328"/>
      <c r="O177" s="328"/>
      <c r="P177" s="328"/>
      <c r="Q177" s="328"/>
      <c r="R177" s="328"/>
      <c r="S177" s="328"/>
      <c r="T177" s="328"/>
      <c r="U177" s="328"/>
      <c r="V177" s="328"/>
      <c r="W177" s="328"/>
      <c r="X177" s="328"/>
      <c r="Y177" s="328"/>
      <c r="Z177" s="328"/>
      <c r="AA177" s="328"/>
      <c r="AB177" s="328"/>
    </row>
    <row r="178" ht="15.75" customHeight="1">
      <c r="A178" s="328"/>
      <c r="B178" s="328"/>
      <c r="C178" s="328"/>
      <c r="D178" s="328"/>
      <c r="E178" s="328"/>
      <c r="F178" s="328"/>
      <c r="G178" s="328"/>
      <c r="H178" s="328"/>
      <c r="I178" s="328"/>
      <c r="J178" s="328"/>
      <c r="K178" s="328"/>
      <c r="L178" s="328"/>
      <c r="M178" s="328"/>
      <c r="N178" s="328"/>
      <c r="O178" s="328"/>
      <c r="P178" s="328"/>
      <c r="Q178" s="328"/>
      <c r="R178" s="328"/>
      <c r="S178" s="328"/>
      <c r="T178" s="328"/>
      <c r="U178" s="328"/>
      <c r="V178" s="328"/>
      <c r="W178" s="328"/>
      <c r="X178" s="328"/>
      <c r="Y178" s="328"/>
      <c r="Z178" s="328"/>
      <c r="AA178" s="328"/>
      <c r="AB178" s="328"/>
    </row>
    <row r="179" ht="15.75" customHeight="1">
      <c r="A179" s="328"/>
      <c r="B179" s="328"/>
      <c r="C179" s="328"/>
      <c r="D179" s="328"/>
      <c r="E179" s="328"/>
      <c r="F179" s="328"/>
      <c r="G179" s="328"/>
      <c r="H179" s="328"/>
      <c r="I179" s="328"/>
      <c r="J179" s="328"/>
      <c r="K179" s="328"/>
      <c r="L179" s="328"/>
      <c r="M179" s="328"/>
      <c r="N179" s="328"/>
      <c r="O179" s="328"/>
      <c r="P179" s="328"/>
      <c r="Q179" s="328"/>
      <c r="R179" s="328"/>
      <c r="S179" s="328"/>
      <c r="T179" s="328"/>
      <c r="U179" s="328"/>
      <c r="V179" s="328"/>
      <c r="W179" s="328"/>
      <c r="X179" s="328"/>
      <c r="Y179" s="328"/>
      <c r="Z179" s="328"/>
      <c r="AA179" s="328"/>
      <c r="AB179" s="328"/>
    </row>
    <row r="180" ht="15.75" customHeight="1">
      <c r="A180" s="328"/>
      <c r="B180" s="328"/>
      <c r="C180" s="328"/>
      <c r="D180" s="328"/>
      <c r="E180" s="328"/>
      <c r="F180" s="328"/>
      <c r="G180" s="328"/>
      <c r="H180" s="328"/>
      <c r="I180" s="328"/>
      <c r="J180" s="328"/>
      <c r="K180" s="328"/>
      <c r="L180" s="328"/>
      <c r="M180" s="328"/>
      <c r="N180" s="328"/>
      <c r="O180" s="328"/>
      <c r="P180" s="328"/>
      <c r="Q180" s="328"/>
      <c r="R180" s="328"/>
      <c r="S180" s="328"/>
      <c r="T180" s="328"/>
      <c r="U180" s="328"/>
      <c r="V180" s="328"/>
      <c r="W180" s="328"/>
      <c r="X180" s="328"/>
      <c r="Y180" s="328"/>
      <c r="Z180" s="328"/>
      <c r="AA180" s="328"/>
      <c r="AB180" s="328"/>
    </row>
    <row r="181" ht="15.75" customHeight="1">
      <c r="A181" s="328"/>
      <c r="B181" s="328"/>
      <c r="C181" s="328"/>
      <c r="D181" s="328"/>
      <c r="E181" s="328"/>
      <c r="F181" s="328"/>
      <c r="G181" s="328"/>
      <c r="H181" s="328"/>
      <c r="I181" s="328"/>
      <c r="J181" s="328"/>
      <c r="K181" s="328"/>
      <c r="L181" s="328"/>
      <c r="M181" s="328"/>
      <c r="N181" s="328"/>
      <c r="O181" s="328"/>
      <c r="P181" s="328"/>
      <c r="Q181" s="328"/>
      <c r="R181" s="328"/>
      <c r="S181" s="328"/>
      <c r="T181" s="328"/>
      <c r="U181" s="328"/>
      <c r="V181" s="328"/>
      <c r="W181" s="328"/>
      <c r="X181" s="328"/>
      <c r="Y181" s="328"/>
      <c r="Z181" s="328"/>
      <c r="AA181" s="328"/>
      <c r="AB181" s="328"/>
    </row>
    <row r="182" ht="15.75" customHeight="1">
      <c r="A182" s="328"/>
      <c r="B182" s="328"/>
      <c r="C182" s="328"/>
      <c r="D182" s="328"/>
      <c r="E182" s="328"/>
      <c r="F182" s="328"/>
      <c r="G182" s="328"/>
      <c r="H182" s="328"/>
      <c r="I182" s="328"/>
      <c r="J182" s="328"/>
      <c r="K182" s="328"/>
      <c r="L182" s="328"/>
      <c r="M182" s="328"/>
      <c r="N182" s="328"/>
      <c r="O182" s="328"/>
      <c r="P182" s="328"/>
      <c r="Q182" s="328"/>
      <c r="R182" s="328"/>
      <c r="S182" s="328"/>
      <c r="T182" s="328"/>
      <c r="U182" s="328"/>
      <c r="V182" s="328"/>
      <c r="W182" s="328"/>
      <c r="X182" s="328"/>
      <c r="Y182" s="328"/>
      <c r="Z182" s="328"/>
      <c r="AA182" s="328"/>
      <c r="AB182" s="328"/>
    </row>
    <row r="183" ht="15.75" customHeight="1">
      <c r="A183" s="328"/>
      <c r="B183" s="328"/>
      <c r="C183" s="328"/>
      <c r="D183" s="328"/>
      <c r="E183" s="328"/>
      <c r="F183" s="328"/>
      <c r="G183" s="328"/>
      <c r="H183" s="328"/>
      <c r="I183" s="328"/>
      <c r="J183" s="328"/>
      <c r="K183" s="328"/>
      <c r="L183" s="328"/>
      <c r="M183" s="328"/>
      <c r="N183" s="328"/>
      <c r="O183" s="328"/>
      <c r="P183" s="328"/>
      <c r="Q183" s="328"/>
      <c r="R183" s="328"/>
      <c r="S183" s="328"/>
      <c r="T183" s="328"/>
      <c r="U183" s="328"/>
      <c r="V183" s="328"/>
      <c r="W183" s="328"/>
      <c r="X183" s="328"/>
      <c r="Y183" s="328"/>
      <c r="Z183" s="328"/>
      <c r="AA183" s="328"/>
      <c r="AB183" s="328"/>
    </row>
    <row r="184" ht="15.75" customHeight="1">
      <c r="A184" s="328"/>
      <c r="B184" s="328"/>
      <c r="C184" s="328"/>
      <c r="D184" s="328"/>
      <c r="E184" s="328"/>
      <c r="F184" s="328"/>
      <c r="G184" s="328"/>
      <c r="H184" s="328"/>
      <c r="I184" s="328"/>
      <c r="J184" s="328"/>
      <c r="K184" s="328"/>
      <c r="L184" s="328"/>
      <c r="M184" s="328"/>
      <c r="N184" s="328"/>
      <c r="O184" s="328"/>
      <c r="P184" s="328"/>
      <c r="Q184" s="328"/>
      <c r="R184" s="328"/>
      <c r="S184" s="328"/>
      <c r="T184" s="328"/>
      <c r="U184" s="328"/>
      <c r="V184" s="328"/>
      <c r="W184" s="328"/>
      <c r="X184" s="328"/>
      <c r="Y184" s="328"/>
      <c r="Z184" s="328"/>
      <c r="AA184" s="328"/>
      <c r="AB184" s="328"/>
    </row>
    <row r="185" ht="15.75" customHeight="1">
      <c r="A185" s="328"/>
      <c r="B185" s="328"/>
      <c r="C185" s="328"/>
      <c r="D185" s="328"/>
      <c r="E185" s="328"/>
      <c r="F185" s="328"/>
      <c r="G185" s="328"/>
      <c r="H185" s="328"/>
      <c r="I185" s="328"/>
      <c r="J185" s="328"/>
      <c r="K185" s="328"/>
      <c r="L185" s="328"/>
      <c r="M185" s="328"/>
      <c r="N185" s="328"/>
      <c r="O185" s="328"/>
      <c r="P185" s="328"/>
      <c r="Q185" s="328"/>
      <c r="R185" s="328"/>
      <c r="S185" s="328"/>
      <c r="T185" s="328"/>
      <c r="U185" s="328"/>
      <c r="V185" s="328"/>
      <c r="W185" s="328"/>
      <c r="X185" s="328"/>
      <c r="Y185" s="328"/>
      <c r="Z185" s="328"/>
      <c r="AA185" s="328"/>
      <c r="AB185" s="328"/>
    </row>
    <row r="186" ht="15.75" customHeight="1">
      <c r="A186" s="328"/>
      <c r="B186" s="328"/>
      <c r="C186" s="328"/>
      <c r="D186" s="328"/>
      <c r="E186" s="328"/>
      <c r="F186" s="328"/>
      <c r="G186" s="328"/>
      <c r="H186" s="328"/>
      <c r="I186" s="328"/>
      <c r="J186" s="328"/>
      <c r="K186" s="328"/>
      <c r="L186" s="328"/>
      <c r="M186" s="328"/>
      <c r="N186" s="328"/>
      <c r="O186" s="328"/>
      <c r="P186" s="328"/>
      <c r="Q186" s="328"/>
      <c r="R186" s="328"/>
      <c r="S186" s="328"/>
      <c r="T186" s="328"/>
      <c r="U186" s="328"/>
      <c r="V186" s="328"/>
      <c r="W186" s="328"/>
      <c r="X186" s="328"/>
      <c r="Y186" s="328"/>
      <c r="Z186" s="328"/>
      <c r="AA186" s="328"/>
      <c r="AB186" s="328"/>
    </row>
    <row r="187" ht="15.75" customHeight="1">
      <c r="A187" s="328"/>
      <c r="B187" s="328"/>
      <c r="C187" s="328"/>
      <c r="D187" s="328"/>
      <c r="E187" s="328"/>
      <c r="F187" s="328"/>
      <c r="G187" s="328"/>
      <c r="H187" s="328"/>
      <c r="I187" s="328"/>
      <c r="J187" s="328"/>
      <c r="K187" s="328"/>
      <c r="L187" s="328"/>
      <c r="M187" s="328"/>
      <c r="N187" s="328"/>
      <c r="O187" s="328"/>
      <c r="P187" s="328"/>
      <c r="Q187" s="328"/>
      <c r="R187" s="328"/>
      <c r="S187" s="328"/>
      <c r="T187" s="328"/>
      <c r="U187" s="328"/>
      <c r="V187" s="328"/>
      <c r="W187" s="328"/>
      <c r="X187" s="328"/>
      <c r="Y187" s="328"/>
      <c r="Z187" s="328"/>
      <c r="AA187" s="328"/>
      <c r="AB187" s="328"/>
    </row>
    <row r="188" ht="15.75" customHeight="1">
      <c r="A188" s="328"/>
      <c r="B188" s="328"/>
      <c r="C188" s="328"/>
      <c r="D188" s="328"/>
      <c r="E188" s="328"/>
      <c r="F188" s="328"/>
      <c r="G188" s="328"/>
      <c r="H188" s="328"/>
      <c r="I188" s="328"/>
      <c r="J188" s="328"/>
      <c r="K188" s="328"/>
      <c r="L188" s="328"/>
      <c r="M188" s="328"/>
      <c r="N188" s="328"/>
      <c r="O188" s="328"/>
      <c r="P188" s="328"/>
      <c r="Q188" s="328"/>
      <c r="R188" s="328"/>
      <c r="S188" s="328"/>
      <c r="T188" s="328"/>
      <c r="U188" s="328"/>
      <c r="V188" s="328"/>
      <c r="W188" s="328"/>
      <c r="X188" s="328"/>
      <c r="Y188" s="328"/>
      <c r="Z188" s="328"/>
      <c r="AA188" s="328"/>
      <c r="AB188" s="328"/>
    </row>
    <row r="189" ht="15.75" customHeight="1">
      <c r="A189" s="328"/>
      <c r="B189" s="328"/>
      <c r="C189" s="328"/>
      <c r="D189" s="328"/>
      <c r="E189" s="328"/>
      <c r="F189" s="328"/>
      <c r="G189" s="328"/>
      <c r="H189" s="328"/>
      <c r="I189" s="328"/>
      <c r="J189" s="328"/>
      <c r="K189" s="328"/>
      <c r="L189" s="328"/>
      <c r="M189" s="328"/>
      <c r="N189" s="328"/>
      <c r="O189" s="328"/>
      <c r="P189" s="328"/>
      <c r="Q189" s="328"/>
      <c r="R189" s="328"/>
      <c r="S189" s="328"/>
      <c r="T189" s="328"/>
      <c r="U189" s="328"/>
      <c r="V189" s="328"/>
      <c r="W189" s="328"/>
      <c r="X189" s="328"/>
      <c r="Y189" s="328"/>
      <c r="Z189" s="328"/>
      <c r="AA189" s="328"/>
      <c r="AB189" s="328"/>
    </row>
    <row r="190" ht="15.75" customHeight="1">
      <c r="A190" s="328"/>
      <c r="B190" s="328"/>
      <c r="C190" s="328"/>
      <c r="D190" s="328"/>
      <c r="E190" s="328"/>
      <c r="F190" s="328"/>
      <c r="G190" s="328"/>
      <c r="H190" s="328"/>
      <c r="I190" s="328"/>
      <c r="J190" s="328"/>
      <c r="K190" s="328"/>
      <c r="L190" s="328"/>
      <c r="M190" s="328"/>
      <c r="N190" s="328"/>
      <c r="O190" s="328"/>
      <c r="P190" s="328"/>
      <c r="Q190" s="328"/>
      <c r="R190" s="328"/>
      <c r="S190" s="328"/>
      <c r="T190" s="328"/>
      <c r="U190" s="328"/>
      <c r="V190" s="328"/>
      <c r="W190" s="328"/>
      <c r="X190" s="328"/>
      <c r="Y190" s="328"/>
      <c r="Z190" s="328"/>
      <c r="AA190" s="328"/>
      <c r="AB190" s="328"/>
    </row>
    <row r="191" ht="15.75" customHeight="1">
      <c r="A191" s="328"/>
      <c r="B191" s="328"/>
      <c r="C191" s="328"/>
      <c r="D191" s="328"/>
      <c r="E191" s="328"/>
      <c r="F191" s="328"/>
      <c r="G191" s="328"/>
      <c r="H191" s="328"/>
      <c r="I191" s="328"/>
      <c r="J191" s="328"/>
      <c r="K191" s="328"/>
      <c r="L191" s="328"/>
      <c r="M191" s="328"/>
      <c r="N191" s="328"/>
      <c r="O191" s="328"/>
      <c r="P191" s="328"/>
      <c r="Q191" s="328"/>
      <c r="R191" s="328"/>
      <c r="S191" s="328"/>
      <c r="T191" s="328"/>
      <c r="U191" s="328"/>
      <c r="V191" s="328"/>
      <c r="W191" s="328"/>
      <c r="X191" s="328"/>
      <c r="Y191" s="328"/>
      <c r="Z191" s="328"/>
      <c r="AA191" s="328"/>
      <c r="AB191" s="328"/>
    </row>
    <row r="192" ht="15.75" customHeight="1">
      <c r="A192" s="328"/>
      <c r="B192" s="328"/>
      <c r="C192" s="328"/>
      <c r="D192" s="328"/>
      <c r="E192" s="328"/>
      <c r="F192" s="328"/>
      <c r="G192" s="328"/>
      <c r="H192" s="328"/>
      <c r="I192" s="328"/>
      <c r="J192" s="328"/>
      <c r="K192" s="328"/>
      <c r="L192" s="328"/>
      <c r="M192" s="328"/>
      <c r="N192" s="328"/>
      <c r="O192" s="328"/>
      <c r="P192" s="328"/>
      <c r="Q192" s="328"/>
      <c r="R192" s="328"/>
      <c r="S192" s="328"/>
      <c r="T192" s="328"/>
      <c r="U192" s="328"/>
      <c r="V192" s="328"/>
      <c r="W192" s="328"/>
      <c r="X192" s="328"/>
      <c r="Y192" s="328"/>
      <c r="Z192" s="328"/>
      <c r="AA192" s="328"/>
      <c r="AB192" s="328"/>
    </row>
    <row r="193" ht="15.75" customHeight="1">
      <c r="A193" s="328"/>
      <c r="B193" s="328"/>
      <c r="C193" s="328"/>
      <c r="D193" s="328"/>
      <c r="E193" s="328"/>
      <c r="F193" s="328"/>
      <c r="G193" s="328"/>
      <c r="H193" s="328"/>
      <c r="I193" s="328"/>
      <c r="J193" s="328"/>
      <c r="K193" s="328"/>
      <c r="L193" s="328"/>
      <c r="M193" s="328"/>
      <c r="N193" s="328"/>
      <c r="O193" s="328"/>
      <c r="P193" s="328"/>
      <c r="Q193" s="328"/>
      <c r="R193" s="328"/>
      <c r="S193" s="328"/>
      <c r="T193" s="328"/>
      <c r="U193" s="328"/>
      <c r="V193" s="328"/>
      <c r="W193" s="328"/>
      <c r="X193" s="328"/>
      <c r="Y193" s="328"/>
      <c r="Z193" s="328"/>
      <c r="AA193" s="328"/>
      <c r="AB193" s="328"/>
    </row>
    <row r="194" ht="15.75" customHeight="1">
      <c r="A194" s="328"/>
      <c r="B194" s="328"/>
      <c r="C194" s="328"/>
      <c r="D194" s="328"/>
      <c r="E194" s="328"/>
      <c r="F194" s="328"/>
      <c r="G194" s="328"/>
      <c r="H194" s="328"/>
      <c r="I194" s="328"/>
      <c r="J194" s="328"/>
      <c r="K194" s="328"/>
      <c r="L194" s="328"/>
      <c r="M194" s="328"/>
      <c r="N194" s="328"/>
      <c r="O194" s="328"/>
      <c r="P194" s="328"/>
      <c r="Q194" s="328"/>
      <c r="R194" s="328"/>
      <c r="S194" s="328"/>
      <c r="T194" s="328"/>
      <c r="U194" s="328"/>
      <c r="V194" s="328"/>
      <c r="W194" s="328"/>
      <c r="X194" s="328"/>
      <c r="Y194" s="328"/>
      <c r="Z194" s="328"/>
      <c r="AA194" s="328"/>
      <c r="AB194" s="328"/>
    </row>
    <row r="195" ht="15.75" customHeight="1">
      <c r="A195" s="328"/>
      <c r="B195" s="328"/>
      <c r="C195" s="328"/>
      <c r="D195" s="328"/>
      <c r="E195" s="328"/>
      <c r="F195" s="328"/>
      <c r="G195" s="328"/>
      <c r="H195" s="328"/>
      <c r="I195" s="328"/>
      <c r="J195" s="328"/>
      <c r="K195" s="328"/>
      <c r="L195" s="328"/>
      <c r="M195" s="328"/>
      <c r="N195" s="328"/>
      <c r="O195" s="328"/>
      <c r="P195" s="328"/>
      <c r="Q195" s="328"/>
      <c r="R195" s="328"/>
      <c r="S195" s="328"/>
      <c r="T195" s="328"/>
      <c r="U195" s="328"/>
      <c r="V195" s="328"/>
      <c r="W195" s="328"/>
      <c r="X195" s="328"/>
      <c r="Y195" s="328"/>
      <c r="Z195" s="328"/>
      <c r="AA195" s="328"/>
      <c r="AB195" s="328"/>
    </row>
    <row r="196" ht="15.75" customHeight="1">
      <c r="A196" s="328"/>
      <c r="B196" s="328"/>
      <c r="C196" s="328"/>
      <c r="D196" s="328"/>
      <c r="E196" s="328"/>
      <c r="F196" s="328"/>
      <c r="G196" s="328"/>
      <c r="H196" s="328"/>
      <c r="I196" s="328"/>
      <c r="J196" s="328"/>
      <c r="K196" s="328"/>
      <c r="L196" s="328"/>
      <c r="M196" s="328"/>
      <c r="N196" s="328"/>
      <c r="O196" s="328"/>
      <c r="P196" s="328"/>
      <c r="Q196" s="328"/>
      <c r="R196" s="328"/>
      <c r="S196" s="328"/>
      <c r="T196" s="328"/>
      <c r="U196" s="328"/>
      <c r="V196" s="328"/>
      <c r="W196" s="328"/>
      <c r="X196" s="328"/>
      <c r="Y196" s="328"/>
      <c r="Z196" s="328"/>
      <c r="AA196" s="328"/>
      <c r="AB196" s="328"/>
    </row>
    <row r="197" ht="15.75" customHeight="1">
      <c r="A197" s="328"/>
      <c r="B197" s="328"/>
      <c r="C197" s="328"/>
      <c r="D197" s="328"/>
      <c r="E197" s="328"/>
      <c r="F197" s="328"/>
      <c r="G197" s="328"/>
      <c r="H197" s="328"/>
      <c r="I197" s="328"/>
      <c r="J197" s="328"/>
      <c r="K197" s="328"/>
      <c r="L197" s="328"/>
      <c r="M197" s="328"/>
      <c r="N197" s="328"/>
      <c r="O197" s="328"/>
      <c r="P197" s="328"/>
      <c r="Q197" s="328"/>
      <c r="R197" s="328"/>
      <c r="S197" s="328"/>
      <c r="T197" s="328"/>
      <c r="U197" s="328"/>
      <c r="V197" s="328"/>
      <c r="W197" s="328"/>
      <c r="X197" s="328"/>
      <c r="Y197" s="328"/>
      <c r="Z197" s="328"/>
      <c r="AA197" s="328"/>
      <c r="AB197" s="328"/>
    </row>
    <row r="198" ht="15.75" customHeight="1">
      <c r="A198" s="328"/>
      <c r="B198" s="328"/>
      <c r="C198" s="328"/>
      <c r="D198" s="328"/>
      <c r="E198" s="328"/>
      <c r="F198" s="328"/>
      <c r="G198" s="328"/>
      <c r="H198" s="328"/>
      <c r="I198" s="328"/>
      <c r="J198" s="328"/>
      <c r="K198" s="328"/>
      <c r="L198" s="328"/>
      <c r="M198" s="328"/>
      <c r="N198" s="328"/>
      <c r="O198" s="328"/>
      <c r="P198" s="328"/>
      <c r="Q198" s="328"/>
      <c r="R198" s="328"/>
      <c r="S198" s="328"/>
      <c r="T198" s="328"/>
      <c r="U198" s="328"/>
      <c r="V198" s="328"/>
      <c r="W198" s="328"/>
      <c r="X198" s="328"/>
      <c r="Y198" s="328"/>
      <c r="Z198" s="328"/>
      <c r="AA198" s="328"/>
      <c r="AB198" s="328"/>
    </row>
    <row r="199" ht="15.75" customHeight="1">
      <c r="A199" s="328"/>
      <c r="B199" s="328"/>
      <c r="C199" s="328"/>
      <c r="D199" s="328"/>
      <c r="E199" s="328"/>
      <c r="F199" s="328"/>
      <c r="G199" s="328"/>
      <c r="H199" s="328"/>
      <c r="I199" s="328"/>
      <c r="J199" s="328"/>
      <c r="K199" s="328"/>
      <c r="L199" s="328"/>
      <c r="M199" s="328"/>
      <c r="N199" s="328"/>
      <c r="O199" s="328"/>
      <c r="P199" s="328"/>
      <c r="Q199" s="328"/>
      <c r="R199" s="328"/>
      <c r="S199" s="328"/>
      <c r="T199" s="328"/>
      <c r="U199" s="328"/>
      <c r="V199" s="328"/>
      <c r="W199" s="328"/>
      <c r="X199" s="328"/>
      <c r="Y199" s="328"/>
      <c r="Z199" s="328"/>
      <c r="AA199" s="328"/>
      <c r="AB199" s="328"/>
    </row>
    <row r="200" ht="15.75" customHeight="1">
      <c r="A200" s="328"/>
      <c r="B200" s="328"/>
      <c r="C200" s="328"/>
      <c r="D200" s="328"/>
      <c r="E200" s="328"/>
      <c r="F200" s="328"/>
      <c r="G200" s="328"/>
      <c r="H200" s="328"/>
      <c r="I200" s="328"/>
      <c r="J200" s="328"/>
      <c r="K200" s="328"/>
      <c r="L200" s="328"/>
      <c r="M200" s="328"/>
      <c r="N200" s="328"/>
      <c r="O200" s="328"/>
      <c r="P200" s="328"/>
      <c r="Q200" s="328"/>
      <c r="R200" s="328"/>
      <c r="S200" s="328"/>
      <c r="T200" s="328"/>
      <c r="U200" s="328"/>
      <c r="V200" s="328"/>
      <c r="W200" s="328"/>
      <c r="X200" s="328"/>
      <c r="Y200" s="328"/>
      <c r="Z200" s="328"/>
      <c r="AA200" s="328"/>
      <c r="AB200" s="328"/>
    </row>
    <row r="201" ht="15.75" customHeight="1">
      <c r="A201" s="328"/>
      <c r="B201" s="328"/>
      <c r="C201" s="328"/>
      <c r="D201" s="328"/>
      <c r="E201" s="328"/>
      <c r="F201" s="328"/>
      <c r="G201" s="328"/>
      <c r="H201" s="328"/>
      <c r="I201" s="328"/>
      <c r="J201" s="328"/>
      <c r="K201" s="328"/>
      <c r="L201" s="328"/>
      <c r="M201" s="328"/>
      <c r="N201" s="328"/>
      <c r="O201" s="328"/>
      <c r="P201" s="328"/>
      <c r="Q201" s="328"/>
      <c r="R201" s="328"/>
      <c r="S201" s="328"/>
      <c r="T201" s="328"/>
      <c r="U201" s="328"/>
      <c r="V201" s="328"/>
      <c r="W201" s="328"/>
      <c r="X201" s="328"/>
      <c r="Y201" s="328"/>
      <c r="Z201" s="328"/>
      <c r="AA201" s="328"/>
      <c r="AB201" s="328"/>
    </row>
    <row r="202" ht="15.75" customHeight="1">
      <c r="A202" s="328"/>
      <c r="B202" s="328"/>
      <c r="C202" s="328"/>
      <c r="D202" s="328"/>
      <c r="E202" s="328"/>
      <c r="F202" s="328"/>
      <c r="G202" s="328"/>
      <c r="H202" s="328"/>
      <c r="I202" s="328"/>
      <c r="J202" s="328"/>
      <c r="K202" s="328"/>
      <c r="L202" s="328"/>
      <c r="M202" s="328"/>
      <c r="N202" s="328"/>
      <c r="O202" s="328"/>
      <c r="P202" s="328"/>
      <c r="Q202" s="328"/>
      <c r="R202" s="328"/>
      <c r="S202" s="328"/>
      <c r="T202" s="328"/>
      <c r="U202" s="328"/>
      <c r="V202" s="328"/>
      <c r="W202" s="328"/>
      <c r="X202" s="328"/>
      <c r="Y202" s="328"/>
      <c r="Z202" s="328"/>
      <c r="AA202" s="328"/>
      <c r="AB202" s="328"/>
    </row>
    <row r="203" ht="15.75" customHeight="1">
      <c r="A203" s="328"/>
      <c r="B203" s="328"/>
      <c r="C203" s="328"/>
      <c r="D203" s="328"/>
      <c r="E203" s="328"/>
      <c r="F203" s="328"/>
      <c r="G203" s="328"/>
      <c r="H203" s="328"/>
      <c r="I203" s="328"/>
      <c r="J203" s="328"/>
      <c r="K203" s="328"/>
      <c r="L203" s="328"/>
      <c r="M203" s="328"/>
      <c r="N203" s="328"/>
      <c r="O203" s="328"/>
      <c r="P203" s="328"/>
      <c r="Q203" s="328"/>
      <c r="R203" s="328"/>
      <c r="S203" s="328"/>
      <c r="T203" s="328"/>
      <c r="U203" s="328"/>
      <c r="V203" s="328"/>
      <c r="W203" s="328"/>
      <c r="X203" s="328"/>
      <c r="Y203" s="328"/>
      <c r="Z203" s="328"/>
      <c r="AA203" s="328"/>
      <c r="AB203" s="328"/>
    </row>
    <row r="204" ht="15.75" customHeight="1">
      <c r="A204" s="328"/>
      <c r="B204" s="328"/>
      <c r="C204" s="328"/>
      <c r="D204" s="328"/>
      <c r="E204" s="328"/>
      <c r="F204" s="328"/>
      <c r="G204" s="328"/>
      <c r="H204" s="328"/>
      <c r="I204" s="328"/>
      <c r="J204" s="328"/>
      <c r="K204" s="328"/>
      <c r="L204" s="328"/>
      <c r="M204" s="328"/>
      <c r="N204" s="328"/>
      <c r="O204" s="328"/>
      <c r="P204" s="328"/>
      <c r="Q204" s="328"/>
      <c r="R204" s="328"/>
      <c r="S204" s="328"/>
      <c r="T204" s="328"/>
      <c r="U204" s="328"/>
      <c r="V204" s="328"/>
      <c r="W204" s="328"/>
      <c r="X204" s="328"/>
      <c r="Y204" s="328"/>
      <c r="Z204" s="328"/>
      <c r="AA204" s="328"/>
      <c r="AB204" s="328"/>
    </row>
    <row r="205" ht="15.75" customHeight="1">
      <c r="A205" s="328"/>
      <c r="B205" s="328"/>
      <c r="C205" s="328"/>
      <c r="D205" s="328"/>
      <c r="E205" s="328"/>
      <c r="F205" s="328"/>
      <c r="G205" s="328"/>
      <c r="H205" s="328"/>
      <c r="I205" s="328"/>
      <c r="J205" s="328"/>
      <c r="K205" s="328"/>
      <c r="L205" s="328"/>
      <c r="M205" s="328"/>
      <c r="N205" s="328"/>
      <c r="O205" s="328"/>
      <c r="P205" s="328"/>
      <c r="Q205" s="328"/>
      <c r="R205" s="328"/>
      <c r="S205" s="328"/>
      <c r="T205" s="328"/>
      <c r="U205" s="328"/>
      <c r="V205" s="328"/>
      <c r="W205" s="328"/>
      <c r="X205" s="328"/>
      <c r="Y205" s="328"/>
      <c r="Z205" s="328"/>
      <c r="AA205" s="328"/>
      <c r="AB205" s="328"/>
    </row>
    <row r="206" ht="15.75" customHeight="1">
      <c r="A206" s="328"/>
      <c r="B206" s="328"/>
      <c r="C206" s="328"/>
      <c r="D206" s="328"/>
      <c r="E206" s="328"/>
      <c r="F206" s="328"/>
      <c r="G206" s="328"/>
      <c r="H206" s="328"/>
      <c r="I206" s="328"/>
      <c r="J206" s="328"/>
      <c r="K206" s="328"/>
      <c r="L206" s="328"/>
      <c r="M206" s="328"/>
      <c r="N206" s="328"/>
      <c r="O206" s="328"/>
      <c r="P206" s="328"/>
      <c r="Q206" s="328"/>
      <c r="R206" s="328"/>
      <c r="S206" s="328"/>
      <c r="T206" s="328"/>
      <c r="U206" s="328"/>
      <c r="V206" s="328"/>
      <c r="W206" s="328"/>
      <c r="X206" s="328"/>
      <c r="Y206" s="328"/>
      <c r="Z206" s="328"/>
      <c r="AA206" s="328"/>
      <c r="AB206" s="328"/>
    </row>
    <row r="207" ht="15.75" customHeight="1">
      <c r="A207" s="328"/>
      <c r="B207" s="328"/>
      <c r="C207" s="328"/>
      <c r="D207" s="328"/>
      <c r="E207" s="328"/>
      <c r="F207" s="328"/>
      <c r="G207" s="328"/>
      <c r="H207" s="328"/>
      <c r="I207" s="328"/>
      <c r="J207" s="328"/>
      <c r="K207" s="328"/>
      <c r="L207" s="328"/>
      <c r="M207" s="328"/>
      <c r="N207" s="328"/>
      <c r="O207" s="328"/>
      <c r="P207" s="328"/>
      <c r="Q207" s="328"/>
      <c r="R207" s="328"/>
      <c r="S207" s="328"/>
      <c r="T207" s="328"/>
      <c r="U207" s="328"/>
      <c r="V207" s="328"/>
      <c r="W207" s="328"/>
      <c r="X207" s="328"/>
      <c r="Y207" s="328"/>
      <c r="Z207" s="328"/>
      <c r="AA207" s="328"/>
      <c r="AB207" s="328"/>
    </row>
    <row r="208" ht="15.75" customHeight="1">
      <c r="A208" s="328"/>
      <c r="B208" s="328"/>
      <c r="C208" s="328"/>
      <c r="D208" s="328"/>
      <c r="E208" s="328"/>
      <c r="F208" s="328"/>
      <c r="G208" s="328"/>
      <c r="H208" s="328"/>
      <c r="I208" s="328"/>
      <c r="J208" s="328"/>
      <c r="K208" s="328"/>
      <c r="L208" s="328"/>
      <c r="M208" s="328"/>
      <c r="N208" s="328"/>
      <c r="O208" s="328"/>
      <c r="P208" s="328"/>
      <c r="Q208" s="328"/>
      <c r="R208" s="328"/>
      <c r="S208" s="328"/>
      <c r="T208" s="328"/>
      <c r="U208" s="328"/>
      <c r="V208" s="328"/>
      <c r="W208" s="328"/>
      <c r="X208" s="328"/>
      <c r="Y208" s="328"/>
      <c r="Z208" s="328"/>
      <c r="AA208" s="328"/>
      <c r="AB208" s="328"/>
    </row>
    <row r="209" ht="15.75" customHeight="1">
      <c r="A209" s="328"/>
      <c r="B209" s="328"/>
      <c r="C209" s="328"/>
      <c r="D209" s="328"/>
      <c r="E209" s="328"/>
      <c r="F209" s="328"/>
      <c r="G209" s="328"/>
      <c r="H209" s="328"/>
      <c r="I209" s="328"/>
      <c r="J209" s="328"/>
      <c r="K209" s="328"/>
      <c r="L209" s="328"/>
      <c r="M209" s="328"/>
      <c r="N209" s="328"/>
      <c r="O209" s="328"/>
      <c r="P209" s="328"/>
      <c r="Q209" s="328"/>
      <c r="R209" s="328"/>
      <c r="S209" s="328"/>
      <c r="T209" s="328"/>
      <c r="U209" s="328"/>
      <c r="V209" s="328"/>
      <c r="W209" s="328"/>
      <c r="X209" s="328"/>
      <c r="Y209" s="328"/>
      <c r="Z209" s="328"/>
      <c r="AA209" s="328"/>
      <c r="AB209" s="328"/>
    </row>
    <row r="210" ht="15.75" customHeight="1">
      <c r="A210" s="328"/>
      <c r="B210" s="328"/>
      <c r="C210" s="328"/>
      <c r="D210" s="328"/>
      <c r="E210" s="328"/>
      <c r="F210" s="328"/>
      <c r="G210" s="328"/>
      <c r="H210" s="328"/>
      <c r="I210" s="328"/>
      <c r="J210" s="328"/>
      <c r="K210" s="328"/>
      <c r="L210" s="328"/>
      <c r="M210" s="328"/>
      <c r="N210" s="328"/>
      <c r="O210" s="328"/>
      <c r="P210" s="328"/>
      <c r="Q210" s="328"/>
      <c r="R210" s="328"/>
      <c r="S210" s="328"/>
      <c r="T210" s="328"/>
      <c r="U210" s="328"/>
      <c r="V210" s="328"/>
      <c r="W210" s="328"/>
      <c r="X210" s="328"/>
      <c r="Y210" s="328"/>
      <c r="Z210" s="328"/>
      <c r="AA210" s="328"/>
      <c r="AB210" s="328"/>
    </row>
    <row r="211" ht="15.75" customHeight="1">
      <c r="A211" s="328"/>
      <c r="B211" s="328"/>
      <c r="C211" s="328"/>
      <c r="D211" s="328"/>
      <c r="E211" s="328"/>
      <c r="F211" s="328"/>
      <c r="G211" s="328"/>
      <c r="H211" s="328"/>
      <c r="I211" s="328"/>
      <c r="J211" s="328"/>
      <c r="K211" s="328"/>
      <c r="L211" s="328"/>
      <c r="M211" s="328"/>
      <c r="N211" s="328"/>
      <c r="O211" s="328"/>
      <c r="P211" s="328"/>
      <c r="Q211" s="328"/>
      <c r="R211" s="328"/>
      <c r="S211" s="328"/>
      <c r="T211" s="328"/>
      <c r="U211" s="328"/>
      <c r="V211" s="328"/>
      <c r="W211" s="328"/>
      <c r="X211" s="328"/>
      <c r="Y211" s="328"/>
      <c r="Z211" s="328"/>
      <c r="AA211" s="328"/>
      <c r="AB211" s="328"/>
    </row>
    <row r="212" ht="15.75" customHeight="1">
      <c r="A212" s="328"/>
      <c r="B212" s="328"/>
      <c r="C212" s="328"/>
      <c r="D212" s="328"/>
      <c r="E212" s="328"/>
      <c r="F212" s="328"/>
      <c r="G212" s="328"/>
      <c r="H212" s="328"/>
      <c r="I212" s="328"/>
      <c r="J212" s="328"/>
      <c r="K212" s="328"/>
      <c r="L212" s="328"/>
      <c r="M212" s="328"/>
      <c r="N212" s="328"/>
      <c r="O212" s="328"/>
      <c r="P212" s="328"/>
      <c r="Q212" s="328"/>
      <c r="R212" s="328"/>
      <c r="S212" s="328"/>
      <c r="T212" s="328"/>
      <c r="U212" s="328"/>
      <c r="V212" s="328"/>
      <c r="W212" s="328"/>
      <c r="X212" s="328"/>
      <c r="Y212" s="328"/>
      <c r="Z212" s="328"/>
      <c r="AA212" s="328"/>
      <c r="AB212" s="328"/>
    </row>
    <row r="213" ht="15.75" customHeight="1">
      <c r="A213" s="328"/>
      <c r="B213" s="328"/>
      <c r="C213" s="328"/>
      <c r="D213" s="328"/>
      <c r="E213" s="328"/>
      <c r="F213" s="328"/>
      <c r="G213" s="328"/>
      <c r="H213" s="328"/>
      <c r="I213" s="328"/>
      <c r="J213" s="328"/>
      <c r="K213" s="328"/>
      <c r="L213" s="328"/>
      <c r="M213" s="328"/>
      <c r="N213" s="328"/>
      <c r="O213" s="328"/>
      <c r="P213" s="328"/>
      <c r="Q213" s="328"/>
      <c r="R213" s="328"/>
      <c r="S213" s="328"/>
      <c r="T213" s="328"/>
      <c r="U213" s="328"/>
      <c r="V213" s="328"/>
      <c r="W213" s="328"/>
      <c r="X213" s="328"/>
      <c r="Y213" s="328"/>
      <c r="Z213" s="328"/>
      <c r="AA213" s="328"/>
      <c r="AB213" s="328"/>
    </row>
    <row r="214" ht="15.75" customHeight="1">
      <c r="A214" s="328"/>
      <c r="B214" s="328"/>
      <c r="C214" s="328"/>
      <c r="D214" s="328"/>
      <c r="E214" s="328"/>
      <c r="F214" s="328"/>
      <c r="G214" s="328"/>
      <c r="H214" s="328"/>
      <c r="I214" s="328"/>
      <c r="J214" s="328"/>
      <c r="K214" s="328"/>
      <c r="L214" s="328"/>
      <c r="M214" s="328"/>
      <c r="N214" s="328"/>
      <c r="O214" s="328"/>
      <c r="P214" s="328"/>
      <c r="Q214" s="328"/>
      <c r="R214" s="328"/>
      <c r="S214" s="328"/>
      <c r="T214" s="328"/>
      <c r="U214" s="328"/>
      <c r="V214" s="328"/>
      <c r="W214" s="328"/>
      <c r="X214" s="328"/>
      <c r="Y214" s="328"/>
      <c r="Z214" s="328"/>
      <c r="AA214" s="328"/>
      <c r="AB214" s="328"/>
    </row>
    <row r="215" ht="15.75" customHeight="1">
      <c r="A215" s="328"/>
      <c r="B215" s="328"/>
      <c r="C215" s="328"/>
      <c r="D215" s="328"/>
      <c r="E215" s="328"/>
      <c r="F215" s="328"/>
      <c r="G215" s="328"/>
      <c r="H215" s="328"/>
      <c r="I215" s="328"/>
      <c r="J215" s="328"/>
      <c r="K215" s="328"/>
      <c r="L215" s="328"/>
      <c r="M215" s="328"/>
      <c r="N215" s="328"/>
      <c r="O215" s="328"/>
      <c r="P215" s="328"/>
      <c r="Q215" s="328"/>
      <c r="R215" s="328"/>
      <c r="S215" s="328"/>
      <c r="T215" s="328"/>
      <c r="U215" s="328"/>
      <c r="V215" s="328"/>
      <c r="W215" s="328"/>
      <c r="X215" s="328"/>
      <c r="Y215" s="328"/>
      <c r="Z215" s="328"/>
      <c r="AA215" s="328"/>
      <c r="AB215" s="328"/>
    </row>
    <row r="216" ht="15.75" customHeight="1">
      <c r="A216" s="328"/>
      <c r="B216" s="328"/>
      <c r="C216" s="328"/>
      <c r="D216" s="328"/>
      <c r="E216" s="328"/>
      <c r="F216" s="328"/>
      <c r="G216" s="328"/>
      <c r="H216" s="328"/>
      <c r="I216" s="328"/>
      <c r="J216" s="328"/>
      <c r="K216" s="328"/>
      <c r="L216" s="328"/>
      <c r="M216" s="328"/>
      <c r="N216" s="328"/>
      <c r="O216" s="328"/>
      <c r="P216" s="328"/>
      <c r="Q216" s="328"/>
      <c r="R216" s="328"/>
      <c r="S216" s="328"/>
      <c r="T216" s="328"/>
      <c r="U216" s="328"/>
      <c r="V216" s="328"/>
      <c r="W216" s="328"/>
      <c r="X216" s="328"/>
      <c r="Y216" s="328"/>
      <c r="Z216" s="328"/>
      <c r="AA216" s="328"/>
      <c r="AB216" s="328"/>
    </row>
    <row r="217" ht="15.75" customHeight="1">
      <c r="A217" s="328"/>
      <c r="B217" s="328"/>
      <c r="C217" s="328"/>
      <c r="D217" s="328"/>
      <c r="E217" s="328"/>
      <c r="F217" s="328"/>
      <c r="G217" s="328"/>
      <c r="H217" s="328"/>
      <c r="I217" s="328"/>
      <c r="J217" s="328"/>
      <c r="K217" s="328"/>
      <c r="L217" s="328"/>
      <c r="M217" s="328"/>
      <c r="N217" s="328"/>
      <c r="O217" s="328"/>
      <c r="P217" s="328"/>
      <c r="Q217" s="328"/>
      <c r="R217" s="328"/>
      <c r="S217" s="328"/>
      <c r="T217" s="328"/>
      <c r="U217" s="328"/>
      <c r="V217" s="328"/>
      <c r="W217" s="328"/>
      <c r="X217" s="328"/>
      <c r="Y217" s="328"/>
      <c r="Z217" s="328"/>
      <c r="AA217" s="328"/>
      <c r="AB217" s="328"/>
    </row>
    <row r="218" ht="15.75" customHeight="1">
      <c r="A218" s="328"/>
      <c r="B218" s="328"/>
      <c r="C218" s="328"/>
      <c r="D218" s="328"/>
      <c r="E218" s="328"/>
      <c r="F218" s="328"/>
      <c r="G218" s="328"/>
      <c r="H218" s="328"/>
      <c r="I218" s="328"/>
      <c r="J218" s="328"/>
      <c r="K218" s="328"/>
      <c r="L218" s="328"/>
      <c r="M218" s="328"/>
      <c r="N218" s="328"/>
      <c r="O218" s="328"/>
      <c r="P218" s="328"/>
      <c r="Q218" s="328"/>
      <c r="R218" s="328"/>
      <c r="S218" s="328"/>
      <c r="T218" s="328"/>
      <c r="U218" s="328"/>
      <c r="V218" s="328"/>
      <c r="W218" s="328"/>
      <c r="X218" s="328"/>
      <c r="Y218" s="328"/>
      <c r="Z218" s="328"/>
      <c r="AA218" s="328"/>
      <c r="AB218" s="328"/>
    </row>
    <row r="219" ht="15.75" customHeight="1">
      <c r="A219" s="328"/>
      <c r="B219" s="328"/>
      <c r="C219" s="328"/>
      <c r="D219" s="328"/>
      <c r="E219" s="328"/>
      <c r="F219" s="328"/>
      <c r="G219" s="328"/>
      <c r="H219" s="328"/>
      <c r="I219" s="328"/>
      <c r="J219" s="328"/>
      <c r="K219" s="328"/>
      <c r="L219" s="328"/>
      <c r="M219" s="328"/>
      <c r="N219" s="328"/>
      <c r="O219" s="328"/>
      <c r="P219" s="328"/>
      <c r="Q219" s="328"/>
      <c r="R219" s="328"/>
      <c r="S219" s="328"/>
      <c r="T219" s="328"/>
      <c r="U219" s="328"/>
      <c r="V219" s="328"/>
      <c r="W219" s="328"/>
      <c r="X219" s="328"/>
      <c r="Y219" s="328"/>
      <c r="Z219" s="328"/>
      <c r="AA219" s="328"/>
      <c r="AB219" s="328"/>
    </row>
    <row r="220" ht="15.75" customHeight="1">
      <c r="A220" s="328"/>
      <c r="B220" s="328"/>
      <c r="C220" s="328"/>
      <c r="D220" s="328"/>
      <c r="E220" s="328"/>
      <c r="F220" s="328"/>
      <c r="G220" s="328"/>
      <c r="H220" s="328"/>
      <c r="I220" s="328"/>
      <c r="J220" s="328"/>
      <c r="K220" s="328"/>
      <c r="L220" s="328"/>
      <c r="M220" s="328"/>
      <c r="N220" s="328"/>
      <c r="O220" s="328"/>
      <c r="P220" s="328"/>
      <c r="Q220" s="328"/>
      <c r="R220" s="328"/>
      <c r="S220" s="328"/>
      <c r="T220" s="328"/>
      <c r="U220" s="328"/>
      <c r="V220" s="328"/>
      <c r="W220" s="328"/>
      <c r="X220" s="328"/>
      <c r="Y220" s="328"/>
      <c r="Z220" s="328"/>
      <c r="AA220" s="328"/>
      <c r="AB220" s="328"/>
    </row>
    <row r="221" ht="15.75" customHeight="1">
      <c r="A221" s="328"/>
      <c r="B221" s="328"/>
      <c r="C221" s="328"/>
      <c r="D221" s="328"/>
      <c r="E221" s="328"/>
      <c r="F221" s="328"/>
      <c r="G221" s="328"/>
      <c r="H221" s="328"/>
      <c r="I221" s="328"/>
      <c r="J221" s="328"/>
      <c r="K221" s="328"/>
      <c r="L221" s="328"/>
      <c r="M221" s="328"/>
      <c r="N221" s="328"/>
      <c r="O221" s="328"/>
      <c r="P221" s="328"/>
      <c r="Q221" s="328"/>
      <c r="R221" s="328"/>
      <c r="S221" s="328"/>
      <c r="T221" s="328"/>
      <c r="U221" s="328"/>
      <c r="V221" s="328"/>
      <c r="W221" s="328"/>
      <c r="X221" s="328"/>
      <c r="Y221" s="328"/>
      <c r="Z221" s="328"/>
      <c r="AA221" s="328"/>
      <c r="AB221" s="328"/>
    </row>
    <row r="222" ht="15.75" customHeight="1">
      <c r="A222" s="328"/>
      <c r="B222" s="328"/>
      <c r="C222" s="328"/>
      <c r="D222" s="328"/>
      <c r="E222" s="328"/>
      <c r="F222" s="328"/>
      <c r="G222" s="328"/>
      <c r="H222" s="328"/>
      <c r="I222" s="328"/>
      <c r="J222" s="328"/>
      <c r="K222" s="328"/>
      <c r="L222" s="328"/>
      <c r="M222" s="328"/>
      <c r="N222" s="328"/>
      <c r="O222" s="328"/>
      <c r="P222" s="328"/>
      <c r="Q222" s="328"/>
      <c r="R222" s="328"/>
      <c r="S222" s="328"/>
      <c r="T222" s="328"/>
      <c r="U222" s="328"/>
      <c r="V222" s="328"/>
      <c r="W222" s="328"/>
      <c r="X222" s="328"/>
      <c r="Y222" s="328"/>
      <c r="Z222" s="328"/>
      <c r="AA222" s="328"/>
      <c r="AB222" s="328"/>
    </row>
    <row r="223" ht="15.75" customHeight="1">
      <c r="A223" s="328"/>
      <c r="B223" s="328"/>
      <c r="C223" s="328"/>
      <c r="D223" s="328"/>
      <c r="E223" s="328"/>
      <c r="F223" s="328"/>
      <c r="G223" s="328"/>
      <c r="H223" s="328"/>
      <c r="I223" s="328"/>
      <c r="J223" s="328"/>
      <c r="K223" s="328"/>
      <c r="L223" s="328"/>
      <c r="M223" s="328"/>
      <c r="N223" s="328"/>
      <c r="O223" s="328"/>
      <c r="P223" s="328"/>
      <c r="Q223" s="328"/>
      <c r="R223" s="328"/>
      <c r="S223" s="328"/>
      <c r="T223" s="328"/>
      <c r="U223" s="328"/>
      <c r="V223" s="328"/>
      <c r="W223" s="328"/>
      <c r="X223" s="328"/>
      <c r="Y223" s="328"/>
      <c r="Z223" s="328"/>
      <c r="AA223" s="328"/>
      <c r="AB223" s="328"/>
    </row>
    <row r="224" ht="15.75" customHeight="1">
      <c r="A224" s="328"/>
      <c r="B224" s="328"/>
      <c r="C224" s="328"/>
      <c r="D224" s="328"/>
      <c r="E224" s="328"/>
      <c r="F224" s="328"/>
      <c r="G224" s="328"/>
      <c r="H224" s="328"/>
      <c r="I224" s="328"/>
      <c r="J224" s="328"/>
      <c r="K224" s="328"/>
      <c r="L224" s="328"/>
      <c r="M224" s="328"/>
      <c r="N224" s="328"/>
      <c r="O224" s="328"/>
      <c r="P224" s="328"/>
      <c r="Q224" s="328"/>
      <c r="R224" s="328"/>
      <c r="S224" s="328"/>
      <c r="T224" s="328"/>
      <c r="U224" s="328"/>
      <c r="V224" s="328"/>
      <c r="W224" s="328"/>
      <c r="X224" s="328"/>
      <c r="Y224" s="328"/>
      <c r="Z224" s="328"/>
      <c r="AA224" s="328"/>
      <c r="AB224" s="328"/>
    </row>
    <row r="225" ht="15.75" customHeight="1">
      <c r="A225" s="328"/>
      <c r="B225" s="328"/>
      <c r="C225" s="328"/>
      <c r="D225" s="328"/>
      <c r="E225" s="328"/>
      <c r="F225" s="328"/>
      <c r="G225" s="328"/>
      <c r="H225" s="328"/>
      <c r="I225" s="328"/>
      <c r="J225" s="328"/>
      <c r="K225" s="328"/>
      <c r="L225" s="328"/>
      <c r="M225" s="328"/>
      <c r="N225" s="328"/>
      <c r="O225" s="328"/>
      <c r="P225" s="328"/>
      <c r="Q225" s="328"/>
      <c r="R225" s="328"/>
      <c r="S225" s="328"/>
      <c r="T225" s="328"/>
      <c r="U225" s="328"/>
      <c r="V225" s="328"/>
      <c r="W225" s="328"/>
      <c r="X225" s="328"/>
      <c r="Y225" s="328"/>
      <c r="Z225" s="328"/>
      <c r="AA225" s="328"/>
      <c r="AB225" s="328"/>
    </row>
    <row r="226" ht="15.75" customHeight="1">
      <c r="A226" s="328"/>
      <c r="B226" s="328"/>
      <c r="C226" s="328"/>
      <c r="D226" s="328"/>
      <c r="E226" s="328"/>
      <c r="F226" s="328"/>
      <c r="G226" s="328"/>
      <c r="H226" s="328"/>
      <c r="I226" s="328"/>
      <c r="J226" s="328"/>
      <c r="K226" s="328"/>
      <c r="L226" s="328"/>
      <c r="M226" s="328"/>
      <c r="N226" s="328"/>
      <c r="O226" s="328"/>
      <c r="P226" s="328"/>
      <c r="Q226" s="328"/>
      <c r="R226" s="328"/>
      <c r="S226" s="328"/>
      <c r="T226" s="328"/>
      <c r="U226" s="328"/>
      <c r="V226" s="328"/>
      <c r="W226" s="328"/>
      <c r="X226" s="328"/>
      <c r="Y226" s="328"/>
      <c r="Z226" s="328"/>
      <c r="AA226" s="328"/>
      <c r="AB226" s="328"/>
    </row>
    <row r="227" ht="15.75" customHeight="1">
      <c r="A227" s="328"/>
      <c r="B227" s="328"/>
      <c r="C227" s="328"/>
      <c r="D227" s="328"/>
      <c r="E227" s="328"/>
      <c r="F227" s="328"/>
      <c r="G227" s="328"/>
      <c r="H227" s="328"/>
      <c r="I227" s="328"/>
      <c r="J227" s="328"/>
      <c r="K227" s="328"/>
      <c r="L227" s="328"/>
      <c r="M227" s="328"/>
      <c r="N227" s="328"/>
      <c r="O227" s="328"/>
      <c r="P227" s="328"/>
      <c r="Q227" s="328"/>
      <c r="R227" s="328"/>
      <c r="S227" s="328"/>
      <c r="T227" s="328"/>
      <c r="U227" s="328"/>
      <c r="V227" s="328"/>
      <c r="W227" s="328"/>
      <c r="X227" s="328"/>
      <c r="Y227" s="328"/>
      <c r="Z227" s="328"/>
      <c r="AA227" s="328"/>
      <c r="AB227" s="328"/>
    </row>
    <row r="228" ht="15.75" customHeight="1">
      <c r="A228" s="328"/>
      <c r="B228" s="328"/>
      <c r="C228" s="328"/>
      <c r="D228" s="328"/>
      <c r="E228" s="328"/>
      <c r="F228" s="328"/>
      <c r="G228" s="328"/>
      <c r="H228" s="328"/>
      <c r="I228" s="328"/>
      <c r="J228" s="328"/>
      <c r="K228" s="328"/>
      <c r="L228" s="328"/>
      <c r="M228" s="328"/>
      <c r="N228" s="328"/>
      <c r="O228" s="328"/>
      <c r="P228" s="328"/>
      <c r="Q228" s="328"/>
      <c r="R228" s="328"/>
      <c r="S228" s="328"/>
      <c r="T228" s="328"/>
      <c r="U228" s="328"/>
      <c r="V228" s="328"/>
      <c r="W228" s="328"/>
      <c r="X228" s="328"/>
      <c r="Y228" s="328"/>
      <c r="Z228" s="328"/>
      <c r="AA228" s="328"/>
      <c r="AB228" s="328"/>
    </row>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J1"/>
    <mergeCell ref="A4:D4"/>
    <mergeCell ref="F4:J4"/>
    <mergeCell ref="F12:J12"/>
    <mergeCell ref="B13:C13"/>
    <mergeCell ref="A21:D21"/>
    <mergeCell ref="B24:D24"/>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3" width="12.63"/>
    <col customWidth="1" min="4" max="4" width="14.25"/>
    <col customWidth="1" min="5" max="5" width="12.63"/>
    <col customWidth="1" min="6" max="6" width="15.13"/>
    <col customWidth="1" min="7" max="7" width="14.63"/>
  </cols>
  <sheetData>
    <row r="1">
      <c r="A1" s="327" t="s">
        <v>239</v>
      </c>
      <c r="L1" s="328"/>
      <c r="M1" s="328"/>
      <c r="N1" s="328"/>
      <c r="O1" s="328"/>
      <c r="P1" s="328"/>
      <c r="Q1" s="328"/>
      <c r="R1" s="328"/>
      <c r="S1" s="328"/>
      <c r="T1" s="328"/>
      <c r="U1" s="328"/>
      <c r="V1" s="328"/>
      <c r="W1" s="328"/>
      <c r="X1" s="328"/>
      <c r="Y1" s="328"/>
      <c r="Z1" s="328"/>
      <c r="AA1" s="328"/>
      <c r="AB1" s="328"/>
    </row>
    <row r="2">
      <c r="A2" s="329" t="s">
        <v>240</v>
      </c>
      <c r="B2" s="329"/>
      <c r="C2" s="329"/>
      <c r="D2" s="329"/>
      <c r="E2" s="329"/>
      <c r="F2" s="328"/>
      <c r="G2" s="328"/>
      <c r="H2" s="328"/>
      <c r="I2" s="328"/>
      <c r="J2" s="328"/>
      <c r="K2" s="328"/>
      <c r="L2" s="328"/>
      <c r="M2" s="328"/>
      <c r="N2" s="328"/>
      <c r="O2" s="328"/>
      <c r="P2" s="328"/>
      <c r="Q2" s="328"/>
      <c r="R2" s="328"/>
      <c r="S2" s="328"/>
      <c r="T2" s="328"/>
      <c r="U2" s="328"/>
      <c r="V2" s="328"/>
      <c r="W2" s="328"/>
      <c r="X2" s="328"/>
      <c r="Y2" s="328"/>
      <c r="Z2" s="328"/>
      <c r="AA2" s="328"/>
      <c r="AB2" s="328"/>
    </row>
    <row r="3">
      <c r="A3" s="328"/>
      <c r="B3" s="328"/>
      <c r="C3" s="328"/>
      <c r="D3" s="328"/>
      <c r="E3" s="328"/>
      <c r="F3" s="328" t="s">
        <v>198</v>
      </c>
      <c r="G3" s="328"/>
      <c r="H3" s="328"/>
      <c r="I3" s="328"/>
      <c r="J3" s="328"/>
      <c r="K3" s="328"/>
      <c r="L3" s="328"/>
      <c r="M3" s="328"/>
      <c r="N3" s="328"/>
      <c r="O3" s="328"/>
      <c r="P3" s="328"/>
      <c r="Q3" s="328"/>
      <c r="R3" s="328"/>
      <c r="S3" s="328"/>
      <c r="T3" s="328"/>
      <c r="U3" s="328"/>
      <c r="V3" s="328"/>
      <c r="W3" s="328"/>
      <c r="X3" s="328"/>
      <c r="Y3" s="328"/>
      <c r="Z3" s="328"/>
      <c r="AA3" s="328"/>
      <c r="AB3" s="328"/>
    </row>
    <row r="4">
      <c r="A4" s="330" t="s">
        <v>199</v>
      </c>
      <c r="B4" s="331"/>
      <c r="C4" s="331"/>
      <c r="D4" s="332"/>
      <c r="E4" s="328"/>
      <c r="F4" s="333" t="s">
        <v>200</v>
      </c>
      <c r="K4" s="328"/>
      <c r="L4" s="328"/>
      <c r="M4" s="328"/>
      <c r="N4" s="328"/>
      <c r="O4" s="328"/>
      <c r="P4" s="328"/>
      <c r="Q4" s="328"/>
      <c r="R4" s="328"/>
      <c r="S4" s="328"/>
      <c r="T4" s="328"/>
      <c r="U4" s="328"/>
      <c r="V4" s="328"/>
      <c r="W4" s="328"/>
      <c r="X4" s="328"/>
      <c r="Y4" s="328"/>
      <c r="Z4" s="328"/>
      <c r="AA4" s="328"/>
      <c r="AB4" s="328"/>
    </row>
    <row r="5">
      <c r="A5" s="334"/>
      <c r="B5" s="93" t="s">
        <v>202</v>
      </c>
      <c r="C5" s="333" t="s">
        <v>241</v>
      </c>
      <c r="D5" s="335" t="s">
        <v>203</v>
      </c>
      <c r="E5" s="328"/>
      <c r="F5" s="328"/>
      <c r="G5" s="328" t="s">
        <v>204</v>
      </c>
      <c r="H5" s="328" t="s">
        <v>205</v>
      </c>
      <c r="I5" s="326" t="s">
        <v>206</v>
      </c>
      <c r="J5" s="326" t="s">
        <v>207</v>
      </c>
      <c r="K5" s="328"/>
      <c r="L5" s="328"/>
      <c r="M5" s="328"/>
      <c r="N5" s="328"/>
      <c r="O5" s="328"/>
      <c r="P5" s="328"/>
      <c r="Q5" s="328"/>
      <c r="R5" s="328"/>
      <c r="S5" s="328"/>
      <c r="T5" s="328"/>
      <c r="U5" s="328"/>
      <c r="V5" s="328"/>
      <c r="W5" s="328"/>
      <c r="X5" s="328"/>
      <c r="Y5" s="328"/>
      <c r="Z5" s="328"/>
      <c r="AA5" s="328"/>
      <c r="AB5" s="328"/>
    </row>
    <row r="6">
      <c r="A6" s="336" t="s">
        <v>208</v>
      </c>
      <c r="B6" s="337">
        <f t="shared" ref="B6:C6" si="1">B7/2</f>
        <v>34.075</v>
      </c>
      <c r="C6" s="337">
        <f t="shared" si="1"/>
        <v>35.775</v>
      </c>
      <c r="D6" s="338">
        <v>18.0</v>
      </c>
      <c r="E6" s="328"/>
      <c r="F6" s="339" t="s">
        <v>232</v>
      </c>
      <c r="G6" s="340">
        <v>151597.0</v>
      </c>
      <c r="H6" s="340">
        <f t="shared" ref="H6:H7" si="2">G6/100</f>
        <v>1515.97</v>
      </c>
      <c r="I6" s="341">
        <f>B17</f>
        <v>4.73</v>
      </c>
      <c r="J6" s="341">
        <f>H6*B17</f>
        <v>7170.5381</v>
      </c>
      <c r="K6" s="328"/>
      <c r="L6" s="328"/>
      <c r="M6" s="328"/>
      <c r="N6" s="328"/>
      <c r="O6" s="328"/>
      <c r="P6" s="328"/>
      <c r="Q6" s="328"/>
      <c r="R6" s="328"/>
      <c r="S6" s="328"/>
      <c r="T6" s="328"/>
      <c r="U6" s="328"/>
      <c r="V6" s="328"/>
      <c r="W6" s="328"/>
      <c r="X6" s="328"/>
      <c r="Y6" s="328"/>
      <c r="Z6" s="328"/>
      <c r="AA6" s="328"/>
      <c r="AB6" s="328"/>
    </row>
    <row r="7">
      <c r="A7" s="336" t="s">
        <v>210</v>
      </c>
      <c r="B7" s="337">
        <v>68.15</v>
      </c>
      <c r="C7" s="337">
        <v>71.55</v>
      </c>
      <c r="D7" s="338">
        <v>113.0</v>
      </c>
      <c r="E7" s="328"/>
      <c r="F7" s="339" t="s">
        <v>233</v>
      </c>
      <c r="G7" s="340">
        <v>563738.0</v>
      </c>
      <c r="H7" s="340">
        <f t="shared" si="2"/>
        <v>5637.38</v>
      </c>
      <c r="I7" s="341">
        <f>C17</f>
        <v>4.92</v>
      </c>
      <c r="J7" s="341">
        <f>H7*C17</f>
        <v>27735.9096</v>
      </c>
      <c r="K7" s="328"/>
      <c r="L7" s="328"/>
      <c r="M7" s="328"/>
      <c r="N7" s="328"/>
      <c r="O7" s="328"/>
      <c r="P7" s="328"/>
      <c r="Q7" s="328"/>
      <c r="R7" s="328"/>
      <c r="S7" s="328"/>
      <c r="T7" s="328"/>
      <c r="U7" s="328"/>
      <c r="V7" s="328"/>
      <c r="W7" s="328"/>
      <c r="X7" s="328"/>
      <c r="Y7" s="328"/>
      <c r="Z7" s="328"/>
      <c r="AA7" s="328"/>
      <c r="AB7" s="328"/>
    </row>
    <row r="8">
      <c r="A8" s="336" t="s">
        <v>212</v>
      </c>
      <c r="B8" s="337">
        <v>204.09</v>
      </c>
      <c r="C8" s="337">
        <v>214.29</v>
      </c>
      <c r="D8" s="338">
        <v>2.0</v>
      </c>
      <c r="E8" s="328"/>
      <c r="F8" s="328"/>
      <c r="G8" s="328"/>
      <c r="H8" s="328"/>
      <c r="I8" s="342"/>
      <c r="J8" s="343">
        <f>J7+J6</f>
        <v>34906.4477</v>
      </c>
      <c r="K8" s="328" t="s">
        <v>213</v>
      </c>
      <c r="L8" s="328"/>
      <c r="M8" s="328"/>
      <c r="N8" s="328"/>
      <c r="O8" s="328"/>
      <c r="P8" s="328"/>
      <c r="Q8" s="328"/>
      <c r="R8" s="328"/>
      <c r="S8" s="328"/>
      <c r="T8" s="328"/>
      <c r="U8" s="328"/>
      <c r="V8" s="328"/>
      <c r="W8" s="328"/>
      <c r="X8" s="328"/>
      <c r="Y8" s="328"/>
      <c r="Z8" s="328"/>
      <c r="AA8" s="328"/>
      <c r="AB8" s="328"/>
    </row>
    <row r="9">
      <c r="A9" s="336" t="s">
        <v>214</v>
      </c>
      <c r="B9" s="337">
        <v>422.28</v>
      </c>
      <c r="C9" s="337">
        <v>443.39</v>
      </c>
      <c r="D9" s="338">
        <v>1.0</v>
      </c>
      <c r="E9" s="328"/>
      <c r="F9" s="328"/>
      <c r="G9" s="328"/>
      <c r="H9" s="328"/>
      <c r="I9" s="328"/>
      <c r="J9" s="328"/>
      <c r="K9" s="328"/>
      <c r="L9" s="328"/>
      <c r="M9" s="328"/>
      <c r="N9" s="328"/>
      <c r="O9" s="328"/>
      <c r="P9" s="328"/>
      <c r="Q9" s="328"/>
      <c r="R9" s="328"/>
      <c r="S9" s="328"/>
      <c r="T9" s="328"/>
      <c r="U9" s="328"/>
      <c r="V9" s="328"/>
      <c r="W9" s="328"/>
      <c r="X9" s="328"/>
      <c r="Y9" s="328"/>
      <c r="Z9" s="328"/>
      <c r="AA9" s="328"/>
      <c r="AB9" s="328"/>
    </row>
    <row r="10">
      <c r="A10" s="336" t="s">
        <v>215</v>
      </c>
      <c r="B10" s="337">
        <v>694.86</v>
      </c>
      <c r="C10" s="337">
        <v>729.6</v>
      </c>
      <c r="D10" s="338">
        <v>1.0</v>
      </c>
      <c r="E10" s="328"/>
      <c r="M10" s="328"/>
      <c r="N10" s="328"/>
      <c r="O10" s="328"/>
      <c r="P10" s="328"/>
      <c r="Q10" s="328"/>
      <c r="R10" s="328"/>
      <c r="S10" s="328"/>
      <c r="T10" s="328"/>
      <c r="U10" s="328"/>
      <c r="V10" s="328"/>
      <c r="W10" s="328"/>
      <c r="X10" s="328"/>
      <c r="Y10" s="328"/>
      <c r="Z10" s="328"/>
      <c r="AA10" s="328"/>
      <c r="AB10" s="328"/>
    </row>
    <row r="11">
      <c r="A11" s="334"/>
      <c r="B11" s="328"/>
      <c r="C11" s="328" t="s">
        <v>216</v>
      </c>
      <c r="D11" s="344">
        <f>SUM(D6:D10)</f>
        <v>135</v>
      </c>
      <c r="E11" s="328"/>
      <c r="F11" s="328" t="s">
        <v>202</v>
      </c>
      <c r="G11" s="328"/>
      <c r="H11" s="328"/>
      <c r="I11" s="328"/>
      <c r="J11" s="328"/>
      <c r="K11" s="328"/>
      <c r="L11" s="328"/>
      <c r="M11" s="328"/>
      <c r="N11" s="328"/>
      <c r="O11" s="328"/>
      <c r="P11" s="328"/>
      <c r="Q11" s="328"/>
      <c r="R11" s="328"/>
      <c r="S11" s="328"/>
      <c r="T11" s="328"/>
      <c r="U11" s="328"/>
      <c r="V11" s="328"/>
      <c r="W11" s="328"/>
      <c r="X11" s="328"/>
      <c r="Y11" s="328"/>
      <c r="Z11" s="328"/>
      <c r="AA11" s="328"/>
      <c r="AB11" s="328"/>
    </row>
    <row r="12">
      <c r="A12" s="334"/>
      <c r="B12" s="328"/>
      <c r="C12" s="328"/>
      <c r="D12" s="344"/>
      <c r="E12" s="328"/>
      <c r="F12" s="328" t="s">
        <v>217</v>
      </c>
      <c r="K12" s="328"/>
      <c r="L12" s="328"/>
      <c r="M12" s="328"/>
      <c r="N12" s="328"/>
      <c r="O12" s="328"/>
      <c r="P12" s="328"/>
      <c r="Q12" s="328"/>
      <c r="R12" s="328"/>
      <c r="S12" s="328"/>
      <c r="T12" s="328"/>
      <c r="U12" s="328"/>
      <c r="V12" s="328"/>
      <c r="W12" s="328"/>
      <c r="X12" s="328"/>
      <c r="Y12" s="328"/>
      <c r="Z12" s="328"/>
      <c r="AA12" s="328"/>
      <c r="AB12" s="328"/>
    </row>
    <row r="13">
      <c r="A13" s="334"/>
      <c r="B13" s="333" t="s">
        <v>218</v>
      </c>
      <c r="D13" s="344"/>
      <c r="E13" s="328"/>
      <c r="F13" s="328" t="s">
        <v>242</v>
      </c>
      <c r="G13" s="328"/>
      <c r="H13" s="328" t="s">
        <v>220</v>
      </c>
      <c r="I13" s="345">
        <v>2.0</v>
      </c>
      <c r="J13" s="328"/>
      <c r="K13" s="328"/>
      <c r="L13" s="328"/>
      <c r="M13" s="328"/>
      <c r="N13" s="328"/>
      <c r="O13" s="328"/>
      <c r="P13" s="328"/>
      <c r="Q13" s="328"/>
      <c r="R13" s="328"/>
      <c r="S13" s="328"/>
      <c r="T13" s="328"/>
      <c r="U13" s="328"/>
      <c r="V13" s="328"/>
      <c r="W13" s="328"/>
      <c r="X13" s="328"/>
      <c r="Y13" s="328"/>
      <c r="Z13" s="328"/>
      <c r="AA13" s="328"/>
      <c r="AB13" s="328"/>
    </row>
    <row r="14">
      <c r="A14" s="334"/>
      <c r="B14" s="333"/>
      <c r="C14" s="333"/>
      <c r="D14" s="344"/>
      <c r="E14" s="328"/>
      <c r="F14" s="339" t="str">
        <f>A6</f>
        <v>Water 3/4 INAC</v>
      </c>
      <c r="G14" s="341">
        <f t="shared" ref="G14:G18" si="3">D6*B6</f>
        <v>613.35</v>
      </c>
      <c r="H14" s="341">
        <f t="shared" ref="H14:H18" si="4">G14*$I$13</f>
        <v>1226.7</v>
      </c>
      <c r="I14" s="328"/>
      <c r="J14" s="328"/>
      <c r="K14" s="328"/>
      <c r="L14" s="328"/>
      <c r="M14" s="328"/>
      <c r="N14" s="328"/>
      <c r="O14" s="328"/>
      <c r="P14" s="328"/>
      <c r="Q14" s="328"/>
      <c r="R14" s="328"/>
      <c r="S14" s="328"/>
      <c r="T14" s="328"/>
      <c r="U14" s="328"/>
      <c r="V14" s="328"/>
      <c r="W14" s="328"/>
      <c r="X14" s="328"/>
      <c r="Y14" s="328"/>
      <c r="Z14" s="328"/>
      <c r="AA14" s="328"/>
      <c r="AB14" s="328"/>
    </row>
    <row r="15">
      <c r="A15" s="334"/>
      <c r="B15" s="346" t="s">
        <v>221</v>
      </c>
      <c r="C15" s="347" t="s">
        <v>221</v>
      </c>
      <c r="D15" s="344"/>
      <c r="E15" s="328"/>
      <c r="F15" s="339" t="s">
        <v>210</v>
      </c>
      <c r="G15" s="341">
        <f t="shared" si="3"/>
        <v>7700.95</v>
      </c>
      <c r="H15" s="341">
        <f t="shared" si="4"/>
        <v>15401.9</v>
      </c>
      <c r="I15" s="328"/>
      <c r="J15" s="328"/>
      <c r="K15" s="328"/>
      <c r="L15" s="328"/>
      <c r="M15" s="328"/>
      <c r="N15" s="328"/>
      <c r="O15" s="328"/>
      <c r="P15" s="328"/>
      <c r="Q15" s="328"/>
      <c r="R15" s="328"/>
      <c r="S15" s="328"/>
      <c r="T15" s="328"/>
      <c r="U15" s="328"/>
      <c r="V15" s="328"/>
      <c r="W15" s="328"/>
      <c r="X15" s="328"/>
      <c r="Y15" s="328"/>
      <c r="Z15" s="328"/>
      <c r="AA15" s="328"/>
      <c r="AB15" s="328"/>
    </row>
    <row r="16">
      <c r="A16" s="334"/>
      <c r="B16" s="348" t="s">
        <v>202</v>
      </c>
      <c r="C16" s="348" t="s">
        <v>231</v>
      </c>
      <c r="D16" s="344"/>
      <c r="E16" s="328"/>
      <c r="F16" s="339" t="s">
        <v>212</v>
      </c>
      <c r="G16" s="341">
        <f t="shared" si="3"/>
        <v>408.18</v>
      </c>
      <c r="H16" s="341">
        <f t="shared" si="4"/>
        <v>816.36</v>
      </c>
      <c r="I16" s="328"/>
      <c r="J16" s="328"/>
      <c r="K16" s="328"/>
      <c r="L16" s="328"/>
      <c r="M16" s="328"/>
      <c r="N16" s="328"/>
      <c r="O16" s="328"/>
      <c r="P16" s="328"/>
      <c r="Q16" s="328"/>
      <c r="R16" s="328"/>
      <c r="S16" s="328"/>
      <c r="T16" s="328"/>
      <c r="U16" s="328"/>
      <c r="V16" s="328"/>
      <c r="W16" s="328"/>
      <c r="X16" s="328"/>
      <c r="Y16" s="328"/>
      <c r="Z16" s="328"/>
      <c r="AA16" s="328"/>
      <c r="AB16" s="328"/>
    </row>
    <row r="17">
      <c r="A17" s="334"/>
      <c r="B17" s="349">
        <v>4.73</v>
      </c>
      <c r="C17" s="349">
        <v>4.92</v>
      </c>
      <c r="D17" s="344"/>
      <c r="E17" s="328"/>
      <c r="F17" s="339" t="s">
        <v>214</v>
      </c>
      <c r="G17" s="341">
        <f t="shared" si="3"/>
        <v>422.28</v>
      </c>
      <c r="H17" s="341">
        <f t="shared" si="4"/>
        <v>844.56</v>
      </c>
      <c r="I17" s="328"/>
      <c r="J17" s="328"/>
      <c r="K17" s="328"/>
      <c r="L17" s="328"/>
      <c r="M17" s="328"/>
      <c r="N17" s="328"/>
      <c r="O17" s="328"/>
      <c r="P17" s="328"/>
      <c r="Q17" s="328"/>
      <c r="R17" s="328"/>
      <c r="S17" s="328"/>
      <c r="T17" s="328"/>
      <c r="U17" s="328"/>
      <c r="V17" s="328"/>
      <c r="W17" s="328"/>
      <c r="X17" s="328"/>
      <c r="Y17" s="328"/>
      <c r="Z17" s="328"/>
      <c r="AA17" s="328"/>
      <c r="AB17" s="328"/>
    </row>
    <row r="18">
      <c r="A18" s="350"/>
      <c r="B18" s="351"/>
      <c r="C18" s="351"/>
      <c r="D18" s="352"/>
      <c r="E18" s="328"/>
      <c r="F18" s="339" t="s">
        <v>215</v>
      </c>
      <c r="G18" s="341">
        <f t="shared" si="3"/>
        <v>694.86</v>
      </c>
      <c r="H18" s="341">
        <f t="shared" si="4"/>
        <v>1389.72</v>
      </c>
      <c r="I18" s="328"/>
      <c r="J18" s="328"/>
      <c r="K18" s="328"/>
      <c r="L18" s="328"/>
      <c r="M18" s="328"/>
      <c r="N18" s="328"/>
      <c r="O18" s="328"/>
      <c r="P18" s="328"/>
      <c r="Q18" s="328"/>
      <c r="R18" s="328"/>
      <c r="S18" s="328"/>
      <c r="T18" s="328"/>
      <c r="U18" s="328"/>
      <c r="V18" s="328"/>
      <c r="W18" s="328"/>
      <c r="X18" s="328"/>
      <c r="Y18" s="328"/>
      <c r="Z18" s="328"/>
      <c r="AA18" s="328"/>
      <c r="AB18" s="328"/>
    </row>
    <row r="19">
      <c r="A19" s="328"/>
      <c r="B19" s="328"/>
      <c r="C19" s="328"/>
      <c r="D19" s="328"/>
      <c r="E19" s="328"/>
      <c r="F19" s="328"/>
      <c r="G19" s="328"/>
      <c r="H19" s="343">
        <f>SUM(H14:H18)</f>
        <v>19679.24</v>
      </c>
      <c r="I19" s="328" t="s">
        <v>243</v>
      </c>
      <c r="J19" s="328"/>
      <c r="K19" s="328"/>
      <c r="L19" s="328"/>
      <c r="M19" s="328"/>
      <c r="N19" s="328"/>
      <c r="O19" s="328"/>
      <c r="P19" s="328"/>
      <c r="Q19" s="328"/>
      <c r="R19" s="328"/>
      <c r="S19" s="328"/>
      <c r="T19" s="328"/>
      <c r="U19" s="328"/>
      <c r="V19" s="328"/>
      <c r="W19" s="328"/>
      <c r="X19" s="328"/>
      <c r="Y19" s="328"/>
      <c r="Z19" s="328"/>
      <c r="AA19" s="328"/>
      <c r="AB19" s="328"/>
    </row>
    <row r="20">
      <c r="A20" s="328"/>
      <c r="B20" s="328"/>
      <c r="C20" s="328"/>
      <c r="D20" s="328"/>
      <c r="E20" s="328"/>
      <c r="F20" s="328" t="s">
        <v>231</v>
      </c>
      <c r="G20" s="328"/>
      <c r="H20" s="328"/>
      <c r="I20" s="328"/>
      <c r="J20" s="328"/>
      <c r="K20" s="328"/>
      <c r="L20" s="328"/>
      <c r="M20" s="328"/>
      <c r="N20" s="328"/>
      <c r="O20" s="328"/>
      <c r="P20" s="328"/>
      <c r="Q20" s="328"/>
      <c r="R20" s="328"/>
      <c r="S20" s="328"/>
      <c r="T20" s="328"/>
      <c r="U20" s="328"/>
      <c r="V20" s="328"/>
      <c r="W20" s="328"/>
      <c r="X20" s="328"/>
      <c r="Y20" s="328"/>
      <c r="Z20" s="328"/>
      <c r="AA20" s="328"/>
      <c r="AB20" s="328"/>
    </row>
    <row r="21" ht="15.75" customHeight="1">
      <c r="A21" s="333" t="s">
        <v>223</v>
      </c>
      <c r="E21" s="328"/>
      <c r="F21" s="328" t="s">
        <v>244</v>
      </c>
      <c r="G21" s="328"/>
      <c r="H21" s="328" t="s">
        <v>220</v>
      </c>
      <c r="I21" s="345">
        <v>10.0</v>
      </c>
      <c r="J21" s="328"/>
      <c r="K21" s="328"/>
      <c r="L21" s="328"/>
      <c r="M21" s="328"/>
      <c r="N21" s="328"/>
      <c r="O21" s="328"/>
      <c r="P21" s="328"/>
      <c r="Q21" s="328"/>
      <c r="R21" s="328"/>
      <c r="S21" s="328"/>
      <c r="T21" s="328"/>
      <c r="U21" s="328"/>
      <c r="V21" s="328"/>
      <c r="W21" s="328"/>
      <c r="X21" s="328"/>
      <c r="Y21" s="328"/>
      <c r="Z21" s="328"/>
      <c r="AA21" s="328"/>
      <c r="AB21" s="328"/>
    </row>
    <row r="22" ht="15.75" customHeight="1">
      <c r="A22" s="343"/>
      <c r="B22" s="328"/>
      <c r="C22" s="328"/>
      <c r="D22" s="328"/>
      <c r="E22" s="328"/>
      <c r="F22" s="339" t="s">
        <v>225</v>
      </c>
      <c r="G22" s="341">
        <f t="shared" ref="G22:G26" si="6">D6*C6</f>
        <v>643.95</v>
      </c>
      <c r="H22" s="341">
        <f t="shared" ref="H22:H26" si="7">G22*$I$21</f>
        <v>6439.5</v>
      </c>
      <c r="I22" s="328"/>
      <c r="J22" s="328"/>
      <c r="K22" s="328"/>
      <c r="L22" s="328"/>
      <c r="M22" s="328"/>
      <c r="N22" s="328"/>
      <c r="O22" s="328"/>
      <c r="P22" s="328"/>
      <c r="Q22" s="328"/>
      <c r="R22" s="328"/>
      <c r="S22" s="328"/>
      <c r="T22" s="328"/>
      <c r="U22" s="328"/>
      <c r="V22" s="328"/>
      <c r="W22" s="328"/>
      <c r="X22" s="328"/>
      <c r="Y22" s="328"/>
      <c r="Z22" s="328"/>
      <c r="AA22" s="328"/>
      <c r="AB22" s="328"/>
    </row>
    <row r="23" ht="15.75" customHeight="1">
      <c r="A23" s="353">
        <f t="shared" ref="A23:B23" si="5">H28</f>
        <v>122985.94</v>
      </c>
      <c r="B23" s="354" t="str">
        <f t="shared" si="5"/>
        <v>Total Combined Based Rate Revenue 26-27</v>
      </c>
      <c r="C23" s="354"/>
      <c r="D23" s="355"/>
      <c r="E23" s="328"/>
      <c r="F23" s="339" t="s">
        <v>210</v>
      </c>
      <c r="G23" s="341">
        <f t="shared" si="6"/>
        <v>8085.15</v>
      </c>
      <c r="H23" s="341">
        <f t="shared" si="7"/>
        <v>80851.5</v>
      </c>
      <c r="I23" s="328"/>
      <c r="J23" s="328"/>
      <c r="K23" s="328"/>
      <c r="L23" s="328"/>
      <c r="M23" s="328"/>
      <c r="N23" s="328"/>
      <c r="O23" s="328"/>
      <c r="P23" s="328"/>
      <c r="Q23" s="328"/>
      <c r="R23" s="328"/>
      <c r="S23" s="328"/>
      <c r="T23" s="328"/>
      <c r="U23" s="328"/>
      <c r="V23" s="328"/>
      <c r="W23" s="328"/>
      <c r="X23" s="328"/>
      <c r="Y23" s="328"/>
      <c r="Z23" s="328"/>
      <c r="AA23" s="328"/>
      <c r="AB23" s="328"/>
    </row>
    <row r="24" ht="15.75" customHeight="1">
      <c r="A24" s="356">
        <f t="shared" ref="A24:B24" si="8">J8</f>
        <v>34906.4477</v>
      </c>
      <c r="B24" s="357" t="str">
        <f t="shared" si="8"/>
        <v>Total $ Usage Revenue</v>
      </c>
      <c r="C24" s="358"/>
      <c r="D24" s="359"/>
      <c r="E24" s="328"/>
      <c r="F24" s="339" t="s">
        <v>212</v>
      </c>
      <c r="G24" s="341">
        <f t="shared" si="6"/>
        <v>428.58</v>
      </c>
      <c r="H24" s="341">
        <f t="shared" si="7"/>
        <v>4285.8</v>
      </c>
      <c r="I24" s="328"/>
      <c r="J24" s="328"/>
      <c r="K24" s="328"/>
      <c r="L24" s="328"/>
      <c r="M24" s="328"/>
      <c r="N24" s="328"/>
      <c r="O24" s="328"/>
      <c r="P24" s="328"/>
      <c r="Q24" s="328"/>
      <c r="R24" s="328"/>
      <c r="S24" s="328"/>
      <c r="T24" s="328"/>
      <c r="U24" s="328"/>
      <c r="V24" s="328"/>
      <c r="W24" s="328"/>
      <c r="X24" s="328"/>
      <c r="Y24" s="328"/>
      <c r="Z24" s="328"/>
      <c r="AA24" s="328"/>
      <c r="AB24" s="328"/>
    </row>
    <row r="25" ht="15.75" customHeight="1">
      <c r="A25" s="360">
        <f>A24+A23</f>
        <v>157892.3877</v>
      </c>
      <c r="B25" s="361" t="s">
        <v>226</v>
      </c>
      <c r="C25" s="361"/>
      <c r="D25" s="362"/>
      <c r="E25" s="328"/>
      <c r="F25" s="339" t="s">
        <v>214</v>
      </c>
      <c r="G25" s="341">
        <f t="shared" si="6"/>
        <v>443.39</v>
      </c>
      <c r="H25" s="341">
        <f t="shared" si="7"/>
        <v>4433.9</v>
      </c>
      <c r="I25" s="328"/>
      <c r="J25" s="328"/>
      <c r="K25" s="328"/>
      <c r="L25" s="328"/>
      <c r="M25" s="328"/>
      <c r="N25" s="328"/>
      <c r="O25" s="328"/>
      <c r="P25" s="328"/>
      <c r="Q25" s="328"/>
      <c r="R25" s="328"/>
      <c r="S25" s="328"/>
      <c r="T25" s="328"/>
      <c r="U25" s="328"/>
      <c r="V25" s="328"/>
      <c r="W25" s="328"/>
      <c r="X25" s="328"/>
      <c r="Y25" s="328"/>
      <c r="Z25" s="328"/>
      <c r="AA25" s="328"/>
      <c r="AB25" s="328"/>
    </row>
    <row r="26" ht="15.75" customHeight="1">
      <c r="A26" s="328"/>
      <c r="B26" s="328"/>
      <c r="C26" s="328"/>
      <c r="D26" s="328"/>
      <c r="E26" s="328"/>
      <c r="F26" s="339" t="s">
        <v>215</v>
      </c>
      <c r="G26" s="341">
        <f t="shared" si="6"/>
        <v>729.6</v>
      </c>
      <c r="H26" s="341">
        <f t="shared" si="7"/>
        <v>7296</v>
      </c>
      <c r="I26" s="328"/>
      <c r="J26" s="328"/>
      <c r="K26" s="328"/>
      <c r="L26" s="328"/>
      <c r="M26" s="328"/>
      <c r="N26" s="328"/>
      <c r="O26" s="328"/>
      <c r="P26" s="328"/>
      <c r="Q26" s="328"/>
      <c r="R26" s="328"/>
      <c r="S26" s="328"/>
      <c r="T26" s="328"/>
      <c r="U26" s="328"/>
      <c r="V26" s="328"/>
      <c r="W26" s="328"/>
      <c r="X26" s="328"/>
      <c r="Y26" s="328"/>
      <c r="Z26" s="328"/>
      <c r="AA26" s="328"/>
      <c r="AB26" s="328"/>
    </row>
    <row r="27" ht="15.75" customHeight="1">
      <c r="A27" s="328"/>
      <c r="B27" s="328"/>
      <c r="C27" s="328"/>
      <c r="D27" s="328"/>
      <c r="E27" s="328"/>
      <c r="F27" s="328"/>
      <c r="G27" s="328"/>
      <c r="H27" s="343">
        <f>SUM(H22:H26)</f>
        <v>103306.7</v>
      </c>
      <c r="I27" s="328" t="s">
        <v>245</v>
      </c>
      <c r="J27" s="328"/>
      <c r="K27" s="328"/>
      <c r="L27" s="328"/>
      <c r="M27" s="328"/>
      <c r="N27" s="328"/>
      <c r="O27" s="328"/>
      <c r="P27" s="328"/>
      <c r="Q27" s="328"/>
      <c r="R27" s="328"/>
      <c r="S27" s="328"/>
      <c r="T27" s="328"/>
      <c r="U27" s="328"/>
      <c r="V27" s="328"/>
      <c r="W27" s="328"/>
      <c r="X27" s="328"/>
      <c r="Y27" s="328"/>
      <c r="Z27" s="328"/>
      <c r="AA27" s="328"/>
      <c r="AB27" s="328"/>
    </row>
    <row r="28" ht="15.75" customHeight="1">
      <c r="A28" s="328"/>
      <c r="B28" s="328"/>
      <c r="C28" s="328"/>
      <c r="D28" s="328"/>
      <c r="E28" s="328"/>
      <c r="F28" s="328"/>
      <c r="G28" s="328"/>
      <c r="H28" s="343">
        <f>H27+H19</f>
        <v>122985.94</v>
      </c>
      <c r="I28" s="328" t="s">
        <v>246</v>
      </c>
      <c r="J28" s="328"/>
      <c r="K28" s="328"/>
      <c r="L28" s="328"/>
      <c r="M28" s="328"/>
      <c r="N28" s="328"/>
      <c r="O28" s="328"/>
      <c r="P28" s="328"/>
      <c r="Q28" s="328"/>
      <c r="R28" s="328"/>
      <c r="S28" s="328"/>
      <c r="T28" s="328"/>
      <c r="U28" s="328"/>
      <c r="V28" s="328"/>
      <c r="W28" s="328"/>
      <c r="X28" s="328"/>
      <c r="Y28" s="328"/>
      <c r="Z28" s="328"/>
      <c r="AA28" s="328"/>
      <c r="AB28" s="328"/>
    </row>
    <row r="29" ht="15.75" customHeight="1">
      <c r="A29" s="328"/>
      <c r="B29" s="328"/>
      <c r="C29" s="328"/>
      <c r="D29" s="328"/>
      <c r="E29" s="328"/>
      <c r="F29" s="328"/>
      <c r="G29" s="328"/>
      <c r="H29" s="328"/>
      <c r="I29" s="328"/>
      <c r="J29" s="328"/>
      <c r="K29" s="328"/>
      <c r="L29" s="328"/>
      <c r="M29" s="328"/>
      <c r="N29" s="328"/>
      <c r="O29" s="328"/>
      <c r="P29" s="328"/>
      <c r="Q29" s="328"/>
      <c r="R29" s="328"/>
      <c r="S29" s="328"/>
      <c r="T29" s="328"/>
      <c r="U29" s="328"/>
      <c r="V29" s="328"/>
      <c r="W29" s="328"/>
      <c r="X29" s="328"/>
      <c r="Y29" s="328"/>
      <c r="Z29" s="328"/>
      <c r="AA29" s="328"/>
      <c r="AB29" s="328"/>
    </row>
    <row r="30" ht="15.75" customHeight="1">
      <c r="A30" s="328"/>
      <c r="B30" s="328"/>
      <c r="C30" s="328"/>
      <c r="D30" s="328"/>
      <c r="E30" s="328"/>
      <c r="F30" s="328"/>
      <c r="G30" s="328"/>
      <c r="H30" s="328"/>
      <c r="I30" s="328"/>
      <c r="J30" s="328"/>
      <c r="K30" s="328"/>
      <c r="L30" s="328"/>
      <c r="M30" s="328"/>
      <c r="N30" s="328"/>
      <c r="O30" s="328"/>
      <c r="P30" s="328"/>
      <c r="Q30" s="328"/>
      <c r="R30" s="328"/>
      <c r="S30" s="328"/>
      <c r="T30" s="328"/>
      <c r="U30" s="328"/>
      <c r="V30" s="328"/>
      <c r="W30" s="328"/>
      <c r="X30" s="328"/>
      <c r="Y30" s="328"/>
      <c r="Z30" s="328"/>
      <c r="AA30" s="328"/>
      <c r="AB30" s="328"/>
    </row>
    <row r="31" ht="15.75" customHeight="1">
      <c r="A31" s="328"/>
      <c r="B31" s="328"/>
      <c r="C31" s="328"/>
      <c r="D31" s="328"/>
      <c r="E31" s="328"/>
      <c r="F31" s="328"/>
      <c r="G31" s="328"/>
      <c r="H31" s="328"/>
      <c r="I31" s="328"/>
      <c r="J31" s="328"/>
      <c r="K31" s="328"/>
      <c r="L31" s="328"/>
      <c r="M31" s="328"/>
      <c r="N31" s="328"/>
      <c r="O31" s="328"/>
      <c r="P31" s="328"/>
      <c r="Q31" s="328"/>
      <c r="R31" s="328"/>
      <c r="S31" s="328"/>
      <c r="T31" s="328"/>
      <c r="U31" s="328"/>
      <c r="V31" s="328"/>
      <c r="W31" s="328"/>
      <c r="X31" s="328"/>
      <c r="Y31" s="328"/>
      <c r="Z31" s="328"/>
      <c r="AA31" s="328"/>
      <c r="AB31" s="328"/>
    </row>
    <row r="32" ht="15.75" customHeight="1">
      <c r="A32" s="328"/>
      <c r="B32" s="328"/>
      <c r="C32" s="328"/>
      <c r="D32" s="328"/>
      <c r="E32" s="328"/>
      <c r="F32" s="328"/>
      <c r="G32" s="328"/>
      <c r="H32" s="328"/>
      <c r="I32" s="328"/>
      <c r="J32" s="328"/>
      <c r="K32" s="328"/>
      <c r="L32" s="328"/>
      <c r="M32" s="328"/>
      <c r="N32" s="328"/>
      <c r="O32" s="328"/>
      <c r="P32" s="328"/>
      <c r="Q32" s="328"/>
      <c r="R32" s="328"/>
      <c r="S32" s="328"/>
      <c r="T32" s="328"/>
      <c r="U32" s="328"/>
      <c r="V32" s="328"/>
      <c r="W32" s="328"/>
      <c r="X32" s="328"/>
      <c r="Y32" s="328"/>
      <c r="Z32" s="328"/>
      <c r="AA32" s="328"/>
      <c r="AB32" s="328"/>
    </row>
    <row r="33" ht="15.75" customHeight="1">
      <c r="A33" s="328"/>
      <c r="B33" s="328"/>
      <c r="C33" s="328"/>
      <c r="D33" s="328"/>
      <c r="E33" s="328"/>
      <c r="F33" s="328"/>
      <c r="G33" s="328"/>
      <c r="H33" s="328"/>
      <c r="I33" s="328"/>
      <c r="J33" s="328"/>
      <c r="K33" s="328"/>
      <c r="L33" s="328"/>
      <c r="M33" s="328"/>
      <c r="N33" s="328"/>
      <c r="O33" s="328"/>
      <c r="P33" s="328"/>
      <c r="Q33" s="328"/>
      <c r="R33" s="328"/>
      <c r="S33" s="328"/>
      <c r="T33" s="328"/>
      <c r="U33" s="328"/>
      <c r="V33" s="328"/>
      <c r="W33" s="328"/>
      <c r="X33" s="328"/>
      <c r="Y33" s="328"/>
      <c r="Z33" s="328"/>
      <c r="AA33" s="328"/>
      <c r="AB33" s="328"/>
    </row>
    <row r="34" ht="15.75" customHeight="1">
      <c r="A34" s="328"/>
      <c r="B34" s="328"/>
      <c r="C34" s="328"/>
      <c r="D34" s="328"/>
      <c r="E34" s="328"/>
      <c r="F34" s="328"/>
      <c r="G34" s="328"/>
      <c r="H34" s="328"/>
      <c r="I34" s="328"/>
      <c r="J34" s="328"/>
      <c r="K34" s="328"/>
      <c r="L34" s="328"/>
      <c r="M34" s="328"/>
      <c r="N34" s="328"/>
      <c r="O34" s="328"/>
      <c r="P34" s="328"/>
      <c r="Q34" s="328"/>
      <c r="R34" s="328"/>
      <c r="S34" s="328"/>
      <c r="T34" s="328"/>
      <c r="U34" s="328"/>
      <c r="V34" s="328"/>
      <c r="W34" s="328"/>
      <c r="X34" s="328"/>
      <c r="Y34" s="328"/>
      <c r="Z34" s="328"/>
      <c r="AA34" s="328"/>
      <c r="AB34" s="328"/>
    </row>
    <row r="35" ht="15.75" customHeight="1">
      <c r="A35" s="328"/>
      <c r="B35" s="328"/>
      <c r="C35" s="328"/>
      <c r="D35" s="328"/>
      <c r="E35" s="328"/>
      <c r="F35" s="328"/>
      <c r="G35" s="328"/>
      <c r="H35" s="328"/>
      <c r="I35" s="328"/>
      <c r="J35" s="328"/>
      <c r="K35" s="328"/>
      <c r="L35" s="328"/>
      <c r="M35" s="328"/>
      <c r="N35" s="328"/>
      <c r="O35" s="328"/>
      <c r="P35" s="328"/>
      <c r="Q35" s="328"/>
      <c r="R35" s="328"/>
      <c r="S35" s="328"/>
      <c r="T35" s="328"/>
      <c r="U35" s="328"/>
      <c r="V35" s="328"/>
      <c r="W35" s="328"/>
      <c r="X35" s="328"/>
      <c r="Y35" s="328"/>
      <c r="Z35" s="328"/>
      <c r="AA35" s="328"/>
      <c r="AB35" s="328"/>
    </row>
    <row r="36" ht="15.75" customHeight="1">
      <c r="A36" s="328"/>
      <c r="B36" s="328"/>
      <c r="C36" s="328"/>
      <c r="D36" s="328"/>
      <c r="E36" s="328"/>
      <c r="F36" s="328"/>
      <c r="G36" s="328"/>
      <c r="H36" s="328"/>
      <c r="I36" s="328"/>
      <c r="J36" s="328"/>
      <c r="K36" s="328"/>
      <c r="L36" s="328"/>
      <c r="M36" s="328"/>
      <c r="N36" s="328"/>
      <c r="O36" s="328"/>
      <c r="P36" s="328"/>
      <c r="Q36" s="328"/>
      <c r="R36" s="328"/>
      <c r="S36" s="328"/>
      <c r="T36" s="328"/>
      <c r="U36" s="328"/>
      <c r="V36" s="328"/>
      <c r="W36" s="328"/>
      <c r="X36" s="328"/>
      <c r="Y36" s="328"/>
      <c r="Z36" s="328"/>
      <c r="AA36" s="328"/>
      <c r="AB36" s="328"/>
    </row>
    <row r="37" ht="15.75" customHeight="1">
      <c r="A37" s="328"/>
      <c r="B37" s="328"/>
      <c r="C37" s="328"/>
      <c r="D37" s="328"/>
      <c r="E37" s="328"/>
      <c r="F37" s="328"/>
      <c r="G37" s="328"/>
      <c r="H37" s="328"/>
      <c r="I37" s="328"/>
      <c r="J37" s="328"/>
      <c r="K37" s="328"/>
      <c r="L37" s="328"/>
      <c r="M37" s="328"/>
      <c r="N37" s="328"/>
      <c r="O37" s="328"/>
      <c r="P37" s="328"/>
      <c r="Q37" s="328"/>
      <c r="R37" s="328"/>
      <c r="S37" s="328"/>
      <c r="T37" s="328"/>
      <c r="U37" s="328"/>
      <c r="V37" s="328"/>
      <c r="W37" s="328"/>
      <c r="X37" s="328"/>
      <c r="Y37" s="328"/>
      <c r="Z37" s="328"/>
      <c r="AA37" s="328"/>
      <c r="AB37" s="328"/>
    </row>
    <row r="38" ht="15.75" customHeight="1">
      <c r="A38" s="328"/>
      <c r="B38" s="328"/>
      <c r="C38" s="328"/>
      <c r="D38" s="328"/>
      <c r="E38" s="328"/>
      <c r="F38" s="328"/>
      <c r="G38" s="328"/>
      <c r="H38" s="328"/>
      <c r="I38" s="328"/>
      <c r="J38" s="328"/>
      <c r="K38" s="328"/>
      <c r="L38" s="328"/>
      <c r="M38" s="328"/>
      <c r="N38" s="328"/>
      <c r="O38" s="328"/>
      <c r="P38" s="328"/>
      <c r="Q38" s="328"/>
      <c r="R38" s="328"/>
      <c r="S38" s="328"/>
      <c r="T38" s="328"/>
      <c r="U38" s="328"/>
      <c r="V38" s="328"/>
      <c r="W38" s="328"/>
      <c r="X38" s="328"/>
      <c r="Y38" s="328"/>
      <c r="Z38" s="328"/>
      <c r="AA38" s="328"/>
      <c r="AB38" s="328"/>
    </row>
    <row r="39" ht="15.75" customHeight="1">
      <c r="A39" s="328"/>
      <c r="B39" s="328"/>
      <c r="C39" s="328"/>
      <c r="D39" s="328"/>
      <c r="E39" s="328"/>
      <c r="F39" s="328"/>
      <c r="G39" s="328"/>
      <c r="H39" s="328"/>
      <c r="I39" s="328"/>
      <c r="J39" s="328"/>
      <c r="K39" s="328"/>
      <c r="L39" s="328"/>
      <c r="M39" s="328"/>
      <c r="N39" s="328"/>
      <c r="O39" s="328"/>
      <c r="P39" s="328"/>
      <c r="Q39" s="328"/>
      <c r="R39" s="328"/>
      <c r="S39" s="328"/>
      <c r="T39" s="328"/>
      <c r="U39" s="328"/>
      <c r="V39" s="328"/>
      <c r="W39" s="328"/>
      <c r="X39" s="328"/>
      <c r="Y39" s="328"/>
      <c r="Z39" s="328"/>
      <c r="AA39" s="328"/>
      <c r="AB39" s="328"/>
    </row>
    <row r="40" ht="15.75" customHeight="1">
      <c r="A40" s="328"/>
      <c r="B40" s="328"/>
      <c r="C40" s="328"/>
      <c r="D40" s="328"/>
      <c r="E40" s="328"/>
      <c r="F40" s="328"/>
      <c r="G40" s="328"/>
      <c r="H40" s="328"/>
      <c r="I40" s="328"/>
      <c r="J40" s="328"/>
      <c r="K40" s="328"/>
      <c r="L40" s="328"/>
      <c r="M40" s="328"/>
      <c r="N40" s="328"/>
      <c r="O40" s="328"/>
      <c r="P40" s="328"/>
      <c r="Q40" s="328"/>
      <c r="R40" s="328"/>
      <c r="S40" s="328"/>
      <c r="T40" s="328"/>
      <c r="U40" s="328"/>
      <c r="V40" s="328"/>
      <c r="W40" s="328"/>
      <c r="X40" s="328"/>
      <c r="Y40" s="328"/>
      <c r="Z40" s="328"/>
      <c r="AA40" s="328"/>
      <c r="AB40" s="328"/>
    </row>
    <row r="41" ht="15.75" customHeight="1">
      <c r="A41" s="328"/>
      <c r="B41" s="328"/>
      <c r="C41" s="328"/>
      <c r="D41" s="328"/>
      <c r="E41" s="328"/>
      <c r="F41" s="328"/>
      <c r="G41" s="328"/>
      <c r="H41" s="328"/>
      <c r="I41" s="328"/>
      <c r="J41" s="328"/>
      <c r="K41" s="328"/>
      <c r="L41" s="328"/>
      <c r="M41" s="328"/>
      <c r="N41" s="328"/>
      <c r="O41" s="328"/>
      <c r="P41" s="328"/>
      <c r="Q41" s="328"/>
      <c r="R41" s="328"/>
      <c r="S41" s="328"/>
      <c r="T41" s="328"/>
      <c r="U41" s="328"/>
      <c r="V41" s="328"/>
      <c r="W41" s="328"/>
      <c r="X41" s="328"/>
      <c r="Y41" s="328"/>
      <c r="Z41" s="328"/>
      <c r="AA41" s="328"/>
      <c r="AB41" s="328"/>
    </row>
    <row r="42" ht="15.75" customHeight="1">
      <c r="A42" s="328"/>
      <c r="B42" s="328"/>
      <c r="C42" s="328"/>
      <c r="D42" s="328"/>
      <c r="E42" s="328"/>
      <c r="F42" s="328"/>
      <c r="G42" s="328"/>
      <c r="H42" s="328"/>
      <c r="I42" s="328"/>
      <c r="J42" s="328"/>
      <c r="K42" s="328"/>
      <c r="L42" s="328"/>
      <c r="M42" s="328"/>
      <c r="N42" s="328"/>
      <c r="O42" s="328"/>
      <c r="P42" s="328"/>
      <c r="Q42" s="328"/>
      <c r="R42" s="328"/>
      <c r="S42" s="328"/>
      <c r="T42" s="328"/>
      <c r="U42" s="328"/>
      <c r="V42" s="328"/>
      <c r="W42" s="328"/>
      <c r="X42" s="328"/>
      <c r="Y42" s="328"/>
      <c r="Z42" s="328"/>
      <c r="AA42" s="328"/>
      <c r="AB42" s="328"/>
    </row>
    <row r="43" ht="15.75" customHeight="1">
      <c r="A43" s="328"/>
      <c r="B43" s="328"/>
      <c r="C43" s="328"/>
      <c r="D43" s="328"/>
      <c r="E43" s="328"/>
      <c r="F43" s="328"/>
      <c r="G43" s="328"/>
      <c r="H43" s="328"/>
      <c r="I43" s="328"/>
      <c r="J43" s="328"/>
      <c r="K43" s="328"/>
      <c r="L43" s="328"/>
      <c r="M43" s="328"/>
      <c r="N43" s="328"/>
      <c r="O43" s="328"/>
      <c r="P43" s="328"/>
      <c r="Q43" s="328"/>
      <c r="R43" s="328"/>
      <c r="S43" s="328"/>
      <c r="T43" s="328"/>
      <c r="U43" s="328"/>
      <c r="V43" s="328"/>
      <c r="W43" s="328"/>
      <c r="X43" s="328"/>
      <c r="Y43" s="328"/>
      <c r="Z43" s="328"/>
      <c r="AA43" s="328"/>
      <c r="AB43" s="328"/>
    </row>
    <row r="44" ht="15.75" customHeight="1">
      <c r="A44" s="328"/>
      <c r="B44" s="328"/>
      <c r="C44" s="328"/>
      <c r="D44" s="328"/>
      <c r="E44" s="328"/>
      <c r="F44" s="328"/>
      <c r="G44" s="328"/>
      <c r="H44" s="328"/>
      <c r="I44" s="328"/>
      <c r="J44" s="328"/>
      <c r="K44" s="328"/>
      <c r="L44" s="328"/>
      <c r="M44" s="328"/>
      <c r="N44" s="328"/>
      <c r="O44" s="328"/>
      <c r="P44" s="328"/>
      <c r="Q44" s="328"/>
      <c r="R44" s="328"/>
      <c r="S44" s="328"/>
      <c r="T44" s="328"/>
      <c r="U44" s="328"/>
      <c r="V44" s="328"/>
      <c r="W44" s="328"/>
      <c r="X44" s="328"/>
      <c r="Y44" s="328"/>
      <c r="Z44" s="328"/>
      <c r="AA44" s="328"/>
      <c r="AB44" s="328"/>
    </row>
    <row r="45" ht="15.75" customHeight="1">
      <c r="A45" s="328"/>
      <c r="B45" s="328"/>
      <c r="C45" s="328"/>
      <c r="D45" s="328"/>
      <c r="E45" s="328"/>
      <c r="F45" s="328"/>
      <c r="G45" s="328"/>
      <c r="H45" s="328"/>
      <c r="I45" s="328"/>
      <c r="J45" s="328"/>
      <c r="K45" s="328"/>
      <c r="L45" s="328"/>
      <c r="M45" s="328"/>
      <c r="N45" s="328"/>
      <c r="O45" s="328"/>
      <c r="P45" s="328"/>
      <c r="Q45" s="328"/>
      <c r="R45" s="328"/>
      <c r="S45" s="328"/>
      <c r="T45" s="328"/>
      <c r="U45" s="328"/>
      <c r="V45" s="328"/>
      <c r="W45" s="328"/>
      <c r="X45" s="328"/>
      <c r="Y45" s="328"/>
      <c r="Z45" s="328"/>
      <c r="AA45" s="328"/>
      <c r="AB45" s="328"/>
    </row>
    <row r="46" ht="15.75" customHeight="1">
      <c r="A46" s="328"/>
      <c r="B46" s="328"/>
      <c r="C46" s="328"/>
      <c r="D46" s="328"/>
      <c r="E46" s="328"/>
      <c r="F46" s="328"/>
      <c r="G46" s="328"/>
      <c r="H46" s="328"/>
      <c r="I46" s="328"/>
      <c r="J46" s="328"/>
      <c r="K46" s="328"/>
      <c r="L46" s="328"/>
      <c r="M46" s="328"/>
      <c r="N46" s="328"/>
      <c r="O46" s="328"/>
      <c r="P46" s="328"/>
      <c r="Q46" s="328"/>
      <c r="R46" s="328"/>
      <c r="S46" s="328"/>
      <c r="T46" s="328"/>
      <c r="U46" s="328"/>
      <c r="V46" s="328"/>
      <c r="W46" s="328"/>
      <c r="X46" s="328"/>
      <c r="Y46" s="328"/>
      <c r="Z46" s="328"/>
      <c r="AA46" s="328"/>
      <c r="AB46" s="328"/>
    </row>
    <row r="47" ht="15.75" customHeight="1">
      <c r="A47" s="328"/>
      <c r="B47" s="328"/>
      <c r="C47" s="328"/>
      <c r="D47" s="328"/>
      <c r="E47" s="328"/>
      <c r="F47" s="328"/>
      <c r="G47" s="328"/>
      <c r="H47" s="328"/>
      <c r="I47" s="328"/>
      <c r="J47" s="328"/>
      <c r="K47" s="328"/>
      <c r="L47" s="328"/>
      <c r="M47" s="328"/>
      <c r="N47" s="328"/>
      <c r="O47" s="328"/>
      <c r="P47" s="328"/>
      <c r="Q47" s="328"/>
      <c r="R47" s="328"/>
      <c r="S47" s="328"/>
      <c r="T47" s="328"/>
      <c r="U47" s="328"/>
      <c r="V47" s="328"/>
      <c r="W47" s="328"/>
      <c r="X47" s="328"/>
      <c r="Y47" s="328"/>
      <c r="Z47" s="328"/>
      <c r="AA47" s="328"/>
      <c r="AB47" s="328"/>
    </row>
    <row r="48" ht="15.75" customHeight="1">
      <c r="A48" s="328"/>
      <c r="B48" s="328"/>
      <c r="C48" s="328"/>
      <c r="D48" s="328"/>
      <c r="E48" s="328"/>
      <c r="F48" s="328"/>
      <c r="G48" s="328"/>
      <c r="H48" s="328"/>
      <c r="I48" s="328"/>
      <c r="J48" s="328"/>
      <c r="K48" s="328"/>
      <c r="L48" s="328"/>
      <c r="M48" s="328"/>
      <c r="N48" s="328"/>
      <c r="O48" s="328"/>
      <c r="P48" s="328"/>
      <c r="Q48" s="328"/>
      <c r="R48" s="328"/>
      <c r="S48" s="328"/>
      <c r="T48" s="328"/>
      <c r="U48" s="328"/>
      <c r="V48" s="328"/>
      <c r="W48" s="328"/>
      <c r="X48" s="328"/>
      <c r="Y48" s="328"/>
      <c r="Z48" s="328"/>
      <c r="AA48" s="328"/>
      <c r="AB48" s="328"/>
    </row>
    <row r="49" ht="15.75" customHeight="1">
      <c r="A49" s="328"/>
      <c r="B49" s="328"/>
      <c r="C49" s="328"/>
      <c r="D49" s="328"/>
      <c r="E49" s="328"/>
      <c r="F49" s="328"/>
      <c r="G49" s="328"/>
      <c r="H49" s="328"/>
      <c r="I49" s="328"/>
      <c r="J49" s="328"/>
      <c r="K49" s="328"/>
      <c r="L49" s="328"/>
      <c r="M49" s="328"/>
      <c r="N49" s="328"/>
      <c r="O49" s="328"/>
      <c r="P49" s="328"/>
      <c r="Q49" s="328"/>
      <c r="R49" s="328"/>
      <c r="S49" s="328"/>
      <c r="T49" s="328"/>
      <c r="U49" s="328"/>
      <c r="V49" s="328"/>
      <c r="W49" s="328"/>
      <c r="X49" s="328"/>
      <c r="Y49" s="328"/>
      <c r="Z49" s="328"/>
      <c r="AA49" s="328"/>
      <c r="AB49" s="328"/>
    </row>
    <row r="50" ht="15.75" customHeight="1">
      <c r="A50" s="328"/>
      <c r="B50" s="328"/>
      <c r="C50" s="328"/>
      <c r="D50" s="328"/>
      <c r="E50" s="328"/>
      <c r="F50" s="328"/>
      <c r="G50" s="328"/>
      <c r="H50" s="328"/>
      <c r="I50" s="328"/>
      <c r="J50" s="328"/>
      <c r="K50" s="328"/>
      <c r="L50" s="328"/>
      <c r="M50" s="328"/>
      <c r="N50" s="328"/>
      <c r="O50" s="328"/>
      <c r="P50" s="328"/>
      <c r="Q50" s="328"/>
      <c r="R50" s="328"/>
      <c r="S50" s="328"/>
      <c r="T50" s="328"/>
      <c r="U50" s="328"/>
      <c r="V50" s="328"/>
      <c r="W50" s="328"/>
      <c r="X50" s="328"/>
      <c r="Y50" s="328"/>
      <c r="Z50" s="328"/>
      <c r="AA50" s="328"/>
      <c r="AB50" s="328"/>
    </row>
    <row r="51" ht="15.75" customHeight="1">
      <c r="A51" s="328"/>
      <c r="B51" s="328"/>
      <c r="C51" s="328"/>
      <c r="D51" s="328"/>
      <c r="E51" s="328"/>
      <c r="F51" s="328"/>
      <c r="G51" s="328"/>
      <c r="H51" s="328"/>
      <c r="I51" s="328"/>
      <c r="J51" s="328"/>
      <c r="K51" s="328"/>
      <c r="L51" s="328"/>
      <c r="M51" s="328"/>
      <c r="N51" s="328"/>
      <c r="O51" s="328"/>
      <c r="P51" s="328"/>
      <c r="Q51" s="328"/>
      <c r="R51" s="328"/>
      <c r="S51" s="328"/>
      <c r="T51" s="328"/>
      <c r="U51" s="328"/>
      <c r="V51" s="328"/>
      <c r="W51" s="328"/>
      <c r="X51" s="328"/>
      <c r="Y51" s="328"/>
      <c r="Z51" s="328"/>
      <c r="AA51" s="328"/>
      <c r="AB51" s="328"/>
    </row>
    <row r="52" ht="15.75" customHeight="1">
      <c r="A52" s="328"/>
      <c r="B52" s="328"/>
      <c r="C52" s="328"/>
      <c r="D52" s="328"/>
      <c r="E52" s="328"/>
      <c r="F52" s="328"/>
      <c r="G52" s="328"/>
      <c r="H52" s="328"/>
      <c r="I52" s="328"/>
      <c r="J52" s="328"/>
      <c r="K52" s="328"/>
      <c r="L52" s="328"/>
      <c r="M52" s="328"/>
      <c r="N52" s="328"/>
      <c r="O52" s="328"/>
      <c r="P52" s="328"/>
      <c r="Q52" s="328"/>
      <c r="R52" s="328"/>
      <c r="S52" s="328"/>
      <c r="T52" s="328"/>
      <c r="U52" s="328"/>
      <c r="V52" s="328"/>
      <c r="W52" s="328"/>
      <c r="X52" s="328"/>
      <c r="Y52" s="328"/>
      <c r="Z52" s="328"/>
      <c r="AA52" s="328"/>
      <c r="AB52" s="328"/>
    </row>
    <row r="53" ht="15.75" customHeight="1">
      <c r="A53" s="328"/>
      <c r="B53" s="328"/>
      <c r="C53" s="328"/>
      <c r="D53" s="328"/>
      <c r="E53" s="328"/>
      <c r="F53" s="328"/>
      <c r="G53" s="328"/>
      <c r="H53" s="328"/>
      <c r="I53" s="328"/>
      <c r="J53" s="328"/>
      <c r="K53" s="328"/>
      <c r="L53" s="328"/>
      <c r="M53" s="328"/>
      <c r="N53" s="328"/>
      <c r="O53" s="328"/>
      <c r="P53" s="328"/>
      <c r="Q53" s="328"/>
      <c r="R53" s="328"/>
      <c r="S53" s="328"/>
      <c r="T53" s="328"/>
      <c r="U53" s="328"/>
      <c r="V53" s="328"/>
      <c r="W53" s="328"/>
      <c r="X53" s="328"/>
      <c r="Y53" s="328"/>
      <c r="Z53" s="328"/>
      <c r="AA53" s="328"/>
      <c r="AB53" s="328"/>
    </row>
    <row r="54" ht="15.75" customHeight="1">
      <c r="A54" s="328"/>
      <c r="B54" s="328"/>
      <c r="C54" s="328"/>
      <c r="D54" s="328"/>
      <c r="E54" s="328"/>
      <c r="F54" s="328"/>
      <c r="G54" s="328"/>
      <c r="H54" s="328"/>
      <c r="I54" s="328"/>
      <c r="J54" s="328"/>
      <c r="K54" s="328"/>
      <c r="L54" s="328"/>
      <c r="M54" s="328"/>
      <c r="N54" s="328"/>
      <c r="O54" s="328"/>
      <c r="P54" s="328"/>
      <c r="Q54" s="328"/>
      <c r="R54" s="328"/>
      <c r="S54" s="328"/>
      <c r="T54" s="328"/>
      <c r="U54" s="328"/>
      <c r="V54" s="328"/>
      <c r="W54" s="328"/>
      <c r="X54" s="328"/>
      <c r="Y54" s="328"/>
      <c r="Z54" s="328"/>
      <c r="AA54" s="328"/>
      <c r="AB54" s="328"/>
    </row>
    <row r="55" ht="15.75" customHeight="1">
      <c r="A55" s="328"/>
      <c r="B55" s="328"/>
      <c r="C55" s="328"/>
      <c r="D55" s="328"/>
      <c r="E55" s="328"/>
      <c r="F55" s="328"/>
      <c r="G55" s="328"/>
      <c r="H55" s="328"/>
      <c r="I55" s="328"/>
      <c r="J55" s="328"/>
      <c r="K55" s="328"/>
      <c r="L55" s="328"/>
      <c r="M55" s="328"/>
      <c r="N55" s="328"/>
      <c r="O55" s="328"/>
      <c r="P55" s="328"/>
      <c r="Q55" s="328"/>
      <c r="R55" s="328"/>
      <c r="S55" s="328"/>
      <c r="T55" s="328"/>
      <c r="U55" s="328"/>
      <c r="V55" s="328"/>
      <c r="W55" s="328"/>
      <c r="X55" s="328"/>
      <c r="Y55" s="328"/>
      <c r="Z55" s="328"/>
      <c r="AA55" s="328"/>
      <c r="AB55" s="328"/>
    </row>
    <row r="56" ht="15.75" customHeight="1">
      <c r="A56" s="328"/>
      <c r="B56" s="328"/>
      <c r="C56" s="328"/>
      <c r="D56" s="328"/>
      <c r="E56" s="328"/>
      <c r="F56" s="328"/>
      <c r="G56" s="328"/>
      <c r="H56" s="328"/>
      <c r="I56" s="328"/>
      <c r="J56" s="328"/>
      <c r="K56" s="328"/>
      <c r="L56" s="328"/>
      <c r="M56" s="328"/>
      <c r="N56" s="328"/>
      <c r="O56" s="328"/>
      <c r="P56" s="328"/>
      <c r="Q56" s="328"/>
      <c r="R56" s="328"/>
      <c r="S56" s="328"/>
      <c r="T56" s="328"/>
      <c r="U56" s="328"/>
      <c r="V56" s="328"/>
      <c r="W56" s="328"/>
      <c r="X56" s="328"/>
      <c r="Y56" s="328"/>
      <c r="Z56" s="328"/>
      <c r="AA56" s="328"/>
      <c r="AB56" s="328"/>
    </row>
    <row r="57" ht="15.75" customHeight="1">
      <c r="A57" s="328"/>
      <c r="B57" s="328"/>
      <c r="C57" s="328"/>
      <c r="D57" s="328"/>
      <c r="E57" s="328"/>
      <c r="F57" s="328"/>
      <c r="G57" s="328"/>
      <c r="H57" s="328"/>
      <c r="I57" s="328"/>
      <c r="J57" s="328"/>
      <c r="K57" s="328"/>
      <c r="L57" s="328"/>
      <c r="M57" s="328"/>
      <c r="N57" s="328"/>
      <c r="O57" s="328"/>
      <c r="P57" s="328"/>
      <c r="Q57" s="328"/>
      <c r="R57" s="328"/>
      <c r="S57" s="328"/>
      <c r="T57" s="328"/>
      <c r="U57" s="328"/>
      <c r="V57" s="328"/>
      <c r="W57" s="328"/>
      <c r="X57" s="328"/>
      <c r="Y57" s="328"/>
      <c r="Z57" s="328"/>
      <c r="AA57" s="328"/>
      <c r="AB57" s="328"/>
    </row>
    <row r="58" ht="15.75" customHeight="1">
      <c r="A58" s="328"/>
      <c r="B58" s="328"/>
      <c r="C58" s="328"/>
      <c r="D58" s="328"/>
      <c r="E58" s="328"/>
      <c r="F58" s="328"/>
      <c r="G58" s="328"/>
      <c r="H58" s="328"/>
      <c r="I58" s="328"/>
      <c r="J58" s="328"/>
      <c r="K58" s="328"/>
      <c r="L58" s="328"/>
      <c r="M58" s="328"/>
      <c r="N58" s="328"/>
      <c r="O58" s="328"/>
      <c r="P58" s="328"/>
      <c r="Q58" s="328"/>
      <c r="R58" s="328"/>
      <c r="S58" s="328"/>
      <c r="T58" s="328"/>
      <c r="U58" s="328"/>
      <c r="V58" s="328"/>
      <c r="W58" s="328"/>
      <c r="X58" s="328"/>
      <c r="Y58" s="328"/>
      <c r="Z58" s="328"/>
      <c r="AA58" s="328"/>
      <c r="AB58" s="328"/>
    </row>
    <row r="59" ht="15.75" customHeight="1">
      <c r="A59" s="328"/>
      <c r="B59" s="328"/>
      <c r="C59" s="328"/>
      <c r="D59" s="328"/>
      <c r="E59" s="328"/>
      <c r="F59" s="328"/>
      <c r="G59" s="328"/>
      <c r="H59" s="328"/>
      <c r="I59" s="328"/>
      <c r="J59" s="328"/>
      <c r="K59" s="328"/>
      <c r="L59" s="328"/>
      <c r="M59" s="328"/>
      <c r="N59" s="328"/>
      <c r="O59" s="328"/>
      <c r="P59" s="328"/>
      <c r="Q59" s="328"/>
      <c r="R59" s="328"/>
      <c r="S59" s="328"/>
      <c r="T59" s="328"/>
      <c r="U59" s="328"/>
      <c r="V59" s="328"/>
      <c r="W59" s="328"/>
      <c r="X59" s="328"/>
      <c r="Y59" s="328"/>
      <c r="Z59" s="328"/>
      <c r="AA59" s="328"/>
      <c r="AB59" s="328"/>
    </row>
    <row r="60" ht="15.75" customHeight="1">
      <c r="A60" s="328"/>
      <c r="B60" s="328"/>
      <c r="C60" s="328"/>
      <c r="D60" s="328"/>
      <c r="E60" s="328"/>
      <c r="F60" s="328"/>
      <c r="G60" s="328"/>
      <c r="H60" s="328"/>
      <c r="I60" s="328"/>
      <c r="J60" s="328"/>
      <c r="K60" s="328"/>
      <c r="L60" s="328"/>
      <c r="M60" s="328"/>
      <c r="N60" s="328"/>
      <c r="O60" s="328"/>
      <c r="P60" s="328"/>
      <c r="Q60" s="328"/>
      <c r="R60" s="328"/>
      <c r="S60" s="328"/>
      <c r="T60" s="328"/>
      <c r="U60" s="328"/>
      <c r="V60" s="328"/>
      <c r="W60" s="328"/>
      <c r="X60" s="328"/>
      <c r="Y60" s="328"/>
      <c r="Z60" s="328"/>
      <c r="AA60" s="328"/>
      <c r="AB60" s="328"/>
    </row>
    <row r="61" ht="15.75" customHeight="1">
      <c r="A61" s="328"/>
      <c r="B61" s="328"/>
      <c r="C61" s="328"/>
      <c r="D61" s="328"/>
      <c r="E61" s="328"/>
      <c r="F61" s="328"/>
      <c r="G61" s="328"/>
      <c r="H61" s="328"/>
      <c r="I61" s="328"/>
      <c r="J61" s="328"/>
      <c r="K61" s="328"/>
      <c r="L61" s="328"/>
      <c r="M61" s="328"/>
      <c r="N61" s="328"/>
      <c r="O61" s="328"/>
      <c r="P61" s="328"/>
      <c r="Q61" s="328"/>
      <c r="R61" s="328"/>
      <c r="S61" s="328"/>
      <c r="T61" s="328"/>
      <c r="U61" s="328"/>
      <c r="V61" s="328"/>
      <c r="W61" s="328"/>
      <c r="X61" s="328"/>
      <c r="Y61" s="328"/>
      <c r="Z61" s="328"/>
      <c r="AA61" s="328"/>
      <c r="AB61" s="328"/>
    </row>
    <row r="62" ht="15.75" customHeight="1">
      <c r="A62" s="328"/>
      <c r="B62" s="328"/>
      <c r="C62" s="328"/>
      <c r="D62" s="328"/>
      <c r="E62" s="328"/>
      <c r="F62" s="328"/>
      <c r="G62" s="328"/>
      <c r="H62" s="328"/>
      <c r="I62" s="328"/>
      <c r="J62" s="328"/>
      <c r="K62" s="328"/>
      <c r="L62" s="328"/>
      <c r="M62" s="328"/>
      <c r="N62" s="328"/>
      <c r="O62" s="328"/>
      <c r="P62" s="328"/>
      <c r="Q62" s="328"/>
      <c r="R62" s="328"/>
      <c r="S62" s="328"/>
      <c r="T62" s="328"/>
      <c r="U62" s="328"/>
      <c r="V62" s="328"/>
      <c r="W62" s="328"/>
      <c r="X62" s="328"/>
      <c r="Y62" s="328"/>
      <c r="Z62" s="328"/>
      <c r="AA62" s="328"/>
      <c r="AB62" s="328"/>
    </row>
    <row r="63" ht="15.75" customHeight="1">
      <c r="A63" s="328"/>
      <c r="B63" s="328"/>
      <c r="C63" s="328"/>
      <c r="D63" s="328"/>
      <c r="E63" s="328"/>
      <c r="F63" s="328"/>
      <c r="G63" s="328"/>
      <c r="H63" s="328"/>
      <c r="I63" s="328"/>
      <c r="J63" s="328"/>
      <c r="K63" s="328"/>
      <c r="L63" s="328"/>
      <c r="M63" s="328"/>
      <c r="N63" s="328"/>
      <c r="O63" s="328"/>
      <c r="P63" s="328"/>
      <c r="Q63" s="328"/>
      <c r="R63" s="328"/>
      <c r="S63" s="328"/>
      <c r="T63" s="328"/>
      <c r="U63" s="328"/>
      <c r="V63" s="328"/>
      <c r="W63" s="328"/>
      <c r="X63" s="328"/>
      <c r="Y63" s="328"/>
      <c r="Z63" s="328"/>
      <c r="AA63" s="328"/>
      <c r="AB63" s="328"/>
    </row>
    <row r="64" ht="15.75" customHeight="1">
      <c r="A64" s="328"/>
      <c r="B64" s="328"/>
      <c r="C64" s="328"/>
      <c r="D64" s="328"/>
      <c r="E64" s="328"/>
      <c r="F64" s="328"/>
      <c r="G64" s="328"/>
      <c r="H64" s="328"/>
      <c r="I64" s="328"/>
      <c r="J64" s="328"/>
      <c r="K64" s="328"/>
      <c r="L64" s="328"/>
      <c r="M64" s="328"/>
      <c r="N64" s="328"/>
      <c r="O64" s="328"/>
      <c r="P64" s="328"/>
      <c r="Q64" s="328"/>
      <c r="R64" s="328"/>
      <c r="S64" s="328"/>
      <c r="T64" s="328"/>
      <c r="U64" s="328"/>
      <c r="V64" s="328"/>
      <c r="W64" s="328"/>
      <c r="X64" s="328"/>
      <c r="Y64" s="328"/>
      <c r="Z64" s="328"/>
      <c r="AA64" s="328"/>
      <c r="AB64" s="328"/>
    </row>
    <row r="65" ht="15.75" customHeight="1">
      <c r="A65" s="328"/>
      <c r="B65" s="328"/>
      <c r="C65" s="328"/>
      <c r="D65" s="328"/>
      <c r="E65" s="328"/>
      <c r="F65" s="328"/>
      <c r="G65" s="328"/>
      <c r="H65" s="328"/>
      <c r="I65" s="328"/>
      <c r="J65" s="328"/>
      <c r="K65" s="328"/>
      <c r="L65" s="328"/>
      <c r="M65" s="328"/>
      <c r="N65" s="328"/>
      <c r="O65" s="328"/>
      <c r="P65" s="328"/>
      <c r="Q65" s="328"/>
      <c r="R65" s="328"/>
      <c r="S65" s="328"/>
      <c r="T65" s="328"/>
      <c r="U65" s="328"/>
      <c r="V65" s="328"/>
      <c r="W65" s="328"/>
      <c r="X65" s="328"/>
      <c r="Y65" s="328"/>
      <c r="Z65" s="328"/>
      <c r="AA65" s="328"/>
      <c r="AB65" s="328"/>
    </row>
    <row r="66" ht="15.75" customHeight="1">
      <c r="A66" s="328"/>
      <c r="B66" s="328"/>
      <c r="C66" s="328"/>
      <c r="D66" s="328"/>
      <c r="E66" s="328"/>
      <c r="F66" s="328"/>
      <c r="G66" s="328"/>
      <c r="H66" s="328"/>
      <c r="I66" s="328"/>
      <c r="J66" s="328"/>
      <c r="K66" s="328"/>
      <c r="L66" s="328"/>
      <c r="M66" s="328"/>
      <c r="N66" s="328"/>
      <c r="O66" s="328"/>
      <c r="P66" s="328"/>
      <c r="Q66" s="328"/>
      <c r="R66" s="328"/>
      <c r="S66" s="328"/>
      <c r="T66" s="328"/>
      <c r="U66" s="328"/>
      <c r="V66" s="328"/>
      <c r="W66" s="328"/>
      <c r="X66" s="328"/>
      <c r="Y66" s="328"/>
      <c r="Z66" s="328"/>
      <c r="AA66" s="328"/>
      <c r="AB66" s="328"/>
    </row>
    <row r="67" ht="15.75" customHeight="1">
      <c r="A67" s="328"/>
      <c r="B67" s="328"/>
      <c r="C67" s="328"/>
      <c r="D67" s="328"/>
      <c r="E67" s="328"/>
      <c r="F67" s="328"/>
      <c r="G67" s="328"/>
      <c r="H67" s="328"/>
      <c r="I67" s="328"/>
      <c r="J67" s="328"/>
      <c r="K67" s="328"/>
      <c r="L67" s="328"/>
      <c r="M67" s="328"/>
      <c r="N67" s="328"/>
      <c r="O67" s="328"/>
      <c r="P67" s="328"/>
      <c r="Q67" s="328"/>
      <c r="R67" s="328"/>
      <c r="S67" s="328"/>
      <c r="T67" s="328"/>
      <c r="U67" s="328"/>
      <c r="V67" s="328"/>
      <c r="W67" s="328"/>
      <c r="X67" s="328"/>
      <c r="Y67" s="328"/>
      <c r="Z67" s="328"/>
      <c r="AA67" s="328"/>
      <c r="AB67" s="328"/>
    </row>
    <row r="68" ht="15.75" customHeight="1">
      <c r="A68" s="328"/>
      <c r="B68" s="328"/>
      <c r="C68" s="328"/>
      <c r="D68" s="328"/>
      <c r="E68" s="328"/>
      <c r="F68" s="328"/>
      <c r="G68" s="328"/>
      <c r="H68" s="328"/>
      <c r="I68" s="328"/>
      <c r="J68" s="328"/>
      <c r="K68" s="328"/>
      <c r="L68" s="328"/>
      <c r="M68" s="328"/>
      <c r="N68" s="328"/>
      <c r="O68" s="328"/>
      <c r="P68" s="328"/>
      <c r="Q68" s="328"/>
      <c r="R68" s="328"/>
      <c r="S68" s="328"/>
      <c r="T68" s="328"/>
      <c r="U68" s="328"/>
      <c r="V68" s="328"/>
      <c r="W68" s="328"/>
      <c r="X68" s="328"/>
      <c r="Y68" s="328"/>
      <c r="Z68" s="328"/>
      <c r="AA68" s="328"/>
      <c r="AB68" s="328"/>
    </row>
    <row r="69" ht="15.75" customHeight="1">
      <c r="A69" s="328"/>
      <c r="B69" s="328"/>
      <c r="C69" s="328"/>
      <c r="D69" s="328"/>
      <c r="E69" s="328"/>
      <c r="F69" s="328"/>
      <c r="G69" s="328"/>
      <c r="H69" s="328"/>
      <c r="I69" s="328"/>
      <c r="J69" s="328"/>
      <c r="K69" s="328"/>
      <c r="L69" s="328"/>
      <c r="M69" s="328"/>
      <c r="N69" s="328"/>
      <c r="O69" s="328"/>
      <c r="P69" s="328"/>
      <c r="Q69" s="328"/>
      <c r="R69" s="328"/>
      <c r="S69" s="328"/>
      <c r="T69" s="328"/>
      <c r="U69" s="328"/>
      <c r="V69" s="328"/>
      <c r="W69" s="328"/>
      <c r="X69" s="328"/>
      <c r="Y69" s="328"/>
      <c r="Z69" s="328"/>
      <c r="AA69" s="328"/>
      <c r="AB69" s="328"/>
    </row>
    <row r="70" ht="15.75" customHeight="1">
      <c r="A70" s="328"/>
      <c r="B70" s="328"/>
      <c r="C70" s="328"/>
      <c r="D70" s="328"/>
      <c r="E70" s="328"/>
      <c r="F70" s="328"/>
      <c r="G70" s="328"/>
      <c r="H70" s="328"/>
      <c r="I70" s="328"/>
      <c r="J70" s="328"/>
      <c r="K70" s="328"/>
      <c r="L70" s="328"/>
      <c r="M70" s="328"/>
      <c r="N70" s="328"/>
      <c r="O70" s="328"/>
      <c r="P70" s="328"/>
      <c r="Q70" s="328"/>
      <c r="R70" s="328"/>
      <c r="S70" s="328"/>
      <c r="T70" s="328"/>
      <c r="U70" s="328"/>
      <c r="V70" s="328"/>
      <c r="W70" s="328"/>
      <c r="X70" s="328"/>
      <c r="Y70" s="328"/>
      <c r="Z70" s="328"/>
      <c r="AA70" s="328"/>
      <c r="AB70" s="328"/>
    </row>
    <row r="71" ht="15.75" customHeight="1">
      <c r="A71" s="328"/>
      <c r="B71" s="328"/>
      <c r="C71" s="328"/>
      <c r="D71" s="328"/>
      <c r="E71" s="328"/>
      <c r="F71" s="328"/>
      <c r="G71" s="328"/>
      <c r="H71" s="328"/>
      <c r="I71" s="328"/>
      <c r="J71" s="328"/>
      <c r="K71" s="328"/>
      <c r="L71" s="328"/>
      <c r="M71" s="328"/>
      <c r="N71" s="328"/>
      <c r="O71" s="328"/>
      <c r="P71" s="328"/>
      <c r="Q71" s="328"/>
      <c r="R71" s="328"/>
      <c r="S71" s="328"/>
      <c r="T71" s="328"/>
      <c r="U71" s="328"/>
      <c r="V71" s="328"/>
      <c r="W71" s="328"/>
      <c r="X71" s="328"/>
      <c r="Y71" s="328"/>
      <c r="Z71" s="328"/>
      <c r="AA71" s="328"/>
      <c r="AB71" s="328"/>
    </row>
    <row r="72" ht="15.75" customHeight="1">
      <c r="A72" s="328"/>
      <c r="B72" s="328"/>
      <c r="C72" s="328"/>
      <c r="D72" s="328"/>
      <c r="E72" s="328"/>
      <c r="F72" s="328"/>
      <c r="G72" s="328"/>
      <c r="H72" s="328"/>
      <c r="I72" s="328"/>
      <c r="J72" s="328"/>
      <c r="K72" s="328"/>
      <c r="L72" s="328"/>
      <c r="M72" s="328"/>
      <c r="N72" s="328"/>
      <c r="O72" s="328"/>
      <c r="P72" s="328"/>
      <c r="Q72" s="328"/>
      <c r="R72" s="328"/>
      <c r="S72" s="328"/>
      <c r="T72" s="328"/>
      <c r="U72" s="328"/>
      <c r="V72" s="328"/>
      <c r="W72" s="328"/>
      <c r="X72" s="328"/>
      <c r="Y72" s="328"/>
      <c r="Z72" s="328"/>
      <c r="AA72" s="328"/>
      <c r="AB72" s="328"/>
    </row>
    <row r="73" ht="15.75" customHeight="1">
      <c r="A73" s="328"/>
      <c r="B73" s="328"/>
      <c r="C73" s="328"/>
      <c r="D73" s="328"/>
      <c r="E73" s="328"/>
      <c r="F73" s="328"/>
      <c r="G73" s="328"/>
      <c r="H73" s="328"/>
      <c r="I73" s="328"/>
      <c r="J73" s="328"/>
      <c r="K73" s="328"/>
      <c r="L73" s="328"/>
      <c r="M73" s="328"/>
      <c r="N73" s="328"/>
      <c r="O73" s="328"/>
      <c r="P73" s="328"/>
      <c r="Q73" s="328"/>
      <c r="R73" s="328"/>
      <c r="S73" s="328"/>
      <c r="T73" s="328"/>
      <c r="U73" s="328"/>
      <c r="V73" s="328"/>
      <c r="W73" s="328"/>
      <c r="X73" s="328"/>
      <c r="Y73" s="328"/>
      <c r="Z73" s="328"/>
      <c r="AA73" s="328"/>
      <c r="AB73" s="328"/>
    </row>
    <row r="74" ht="15.75" customHeight="1">
      <c r="A74" s="328"/>
      <c r="B74" s="328"/>
      <c r="C74" s="328"/>
      <c r="D74" s="328"/>
      <c r="E74" s="328"/>
      <c r="F74" s="328"/>
      <c r="G74" s="328"/>
      <c r="H74" s="328"/>
      <c r="I74" s="328"/>
      <c r="J74" s="328"/>
      <c r="K74" s="328"/>
      <c r="L74" s="328"/>
      <c r="M74" s="328"/>
      <c r="N74" s="328"/>
      <c r="O74" s="328"/>
      <c r="P74" s="328"/>
      <c r="Q74" s="328"/>
      <c r="R74" s="328"/>
      <c r="S74" s="328"/>
      <c r="T74" s="328"/>
      <c r="U74" s="328"/>
      <c r="V74" s="328"/>
      <c r="W74" s="328"/>
      <c r="X74" s="328"/>
      <c r="Y74" s="328"/>
      <c r="Z74" s="328"/>
      <c r="AA74" s="328"/>
      <c r="AB74" s="328"/>
    </row>
    <row r="75" ht="15.75" customHeight="1">
      <c r="A75" s="328"/>
      <c r="B75" s="328"/>
      <c r="C75" s="328"/>
      <c r="D75" s="328"/>
      <c r="E75" s="328"/>
      <c r="F75" s="328"/>
      <c r="G75" s="328"/>
      <c r="H75" s="328"/>
      <c r="I75" s="328"/>
      <c r="J75" s="328"/>
      <c r="K75" s="328"/>
      <c r="L75" s="328"/>
      <c r="M75" s="328"/>
      <c r="N75" s="328"/>
      <c r="O75" s="328"/>
      <c r="P75" s="328"/>
      <c r="Q75" s="328"/>
      <c r="R75" s="328"/>
      <c r="S75" s="328"/>
      <c r="T75" s="328"/>
      <c r="U75" s="328"/>
      <c r="V75" s="328"/>
      <c r="W75" s="328"/>
      <c r="X75" s="328"/>
      <c r="Y75" s="328"/>
      <c r="Z75" s="328"/>
      <c r="AA75" s="328"/>
      <c r="AB75" s="328"/>
    </row>
    <row r="76" ht="15.75" customHeight="1">
      <c r="A76" s="328"/>
      <c r="B76" s="328"/>
      <c r="C76" s="328"/>
      <c r="D76" s="328"/>
      <c r="E76" s="328"/>
      <c r="F76" s="328"/>
      <c r="G76" s="328"/>
      <c r="H76" s="328"/>
      <c r="I76" s="328"/>
      <c r="J76" s="328"/>
      <c r="K76" s="328"/>
      <c r="L76" s="328"/>
      <c r="M76" s="328"/>
      <c r="N76" s="328"/>
      <c r="O76" s="328"/>
      <c r="P76" s="328"/>
      <c r="Q76" s="328"/>
      <c r="R76" s="328"/>
      <c r="S76" s="328"/>
      <c r="T76" s="328"/>
      <c r="U76" s="328"/>
      <c r="V76" s="328"/>
      <c r="W76" s="328"/>
      <c r="X76" s="328"/>
      <c r="Y76" s="328"/>
      <c r="Z76" s="328"/>
      <c r="AA76" s="328"/>
      <c r="AB76" s="328"/>
    </row>
    <row r="77" ht="15.75" customHeight="1">
      <c r="A77" s="328"/>
      <c r="B77" s="328"/>
      <c r="C77" s="328"/>
      <c r="D77" s="328"/>
      <c r="E77" s="328"/>
      <c r="F77" s="328"/>
      <c r="G77" s="328"/>
      <c r="H77" s="328"/>
      <c r="I77" s="328"/>
      <c r="J77" s="328"/>
      <c r="K77" s="328"/>
      <c r="L77" s="328"/>
      <c r="M77" s="328"/>
      <c r="N77" s="328"/>
      <c r="O77" s="328"/>
      <c r="P77" s="328"/>
      <c r="Q77" s="328"/>
      <c r="R77" s="328"/>
      <c r="S77" s="328"/>
      <c r="T77" s="328"/>
      <c r="U77" s="328"/>
      <c r="V77" s="328"/>
      <c r="W77" s="328"/>
      <c r="X77" s="328"/>
      <c r="Y77" s="328"/>
      <c r="Z77" s="328"/>
      <c r="AA77" s="328"/>
      <c r="AB77" s="328"/>
    </row>
    <row r="78" ht="15.75" customHeight="1">
      <c r="A78" s="328"/>
      <c r="B78" s="328"/>
      <c r="C78" s="328"/>
      <c r="D78" s="328"/>
      <c r="E78" s="328"/>
      <c r="F78" s="328"/>
      <c r="G78" s="328"/>
      <c r="H78" s="328"/>
      <c r="I78" s="328"/>
      <c r="J78" s="328"/>
      <c r="K78" s="328"/>
      <c r="L78" s="328"/>
      <c r="M78" s="328"/>
      <c r="N78" s="328"/>
      <c r="O78" s="328"/>
      <c r="P78" s="328"/>
      <c r="Q78" s="328"/>
      <c r="R78" s="328"/>
      <c r="S78" s="328"/>
      <c r="T78" s="328"/>
      <c r="U78" s="328"/>
      <c r="V78" s="328"/>
      <c r="W78" s="328"/>
      <c r="X78" s="328"/>
      <c r="Y78" s="328"/>
      <c r="Z78" s="328"/>
      <c r="AA78" s="328"/>
      <c r="AB78" s="328"/>
    </row>
    <row r="79" ht="15.75" customHeight="1">
      <c r="A79" s="328"/>
      <c r="B79" s="328"/>
      <c r="C79" s="328"/>
      <c r="D79" s="328"/>
      <c r="E79" s="328"/>
      <c r="F79" s="328"/>
      <c r="G79" s="328"/>
      <c r="H79" s="328"/>
      <c r="I79" s="328"/>
      <c r="J79" s="328"/>
      <c r="K79" s="328"/>
      <c r="L79" s="328"/>
      <c r="M79" s="328"/>
      <c r="N79" s="328"/>
      <c r="O79" s="328"/>
      <c r="P79" s="328"/>
      <c r="Q79" s="328"/>
      <c r="R79" s="328"/>
      <c r="S79" s="328"/>
      <c r="T79" s="328"/>
      <c r="U79" s="328"/>
      <c r="V79" s="328"/>
      <c r="W79" s="328"/>
      <c r="X79" s="328"/>
      <c r="Y79" s="328"/>
      <c r="Z79" s="328"/>
      <c r="AA79" s="328"/>
      <c r="AB79" s="328"/>
    </row>
    <row r="80" ht="15.75" customHeight="1">
      <c r="A80" s="328"/>
      <c r="B80" s="328"/>
      <c r="C80" s="328"/>
      <c r="D80" s="328"/>
      <c r="E80" s="328"/>
      <c r="F80" s="328"/>
      <c r="G80" s="328"/>
      <c r="H80" s="328"/>
      <c r="I80" s="328"/>
      <c r="J80" s="328"/>
      <c r="K80" s="328"/>
      <c r="L80" s="328"/>
      <c r="M80" s="328"/>
      <c r="N80" s="328"/>
      <c r="O80" s="328"/>
      <c r="P80" s="328"/>
      <c r="Q80" s="328"/>
      <c r="R80" s="328"/>
      <c r="S80" s="328"/>
      <c r="T80" s="328"/>
      <c r="U80" s="328"/>
      <c r="V80" s="328"/>
      <c r="W80" s="328"/>
      <c r="X80" s="328"/>
      <c r="Y80" s="328"/>
      <c r="Z80" s="328"/>
      <c r="AA80" s="328"/>
      <c r="AB80" s="328"/>
    </row>
    <row r="81" ht="15.75" customHeight="1">
      <c r="A81" s="328"/>
      <c r="B81" s="328"/>
      <c r="C81" s="328"/>
      <c r="D81" s="328"/>
      <c r="E81" s="328"/>
      <c r="F81" s="328"/>
      <c r="G81" s="328"/>
      <c r="H81" s="328"/>
      <c r="I81" s="328"/>
      <c r="J81" s="328"/>
      <c r="K81" s="328"/>
      <c r="L81" s="328"/>
      <c r="M81" s="328"/>
      <c r="N81" s="328"/>
      <c r="O81" s="328"/>
      <c r="P81" s="328"/>
      <c r="Q81" s="328"/>
      <c r="R81" s="328"/>
      <c r="S81" s="328"/>
      <c r="T81" s="328"/>
      <c r="U81" s="328"/>
      <c r="V81" s="328"/>
      <c r="W81" s="328"/>
      <c r="X81" s="328"/>
      <c r="Y81" s="328"/>
      <c r="Z81" s="328"/>
      <c r="AA81" s="328"/>
      <c r="AB81" s="328"/>
    </row>
    <row r="82" ht="15.75" customHeight="1">
      <c r="A82" s="328"/>
      <c r="B82" s="328"/>
      <c r="C82" s="328"/>
      <c r="D82" s="328"/>
      <c r="E82" s="328"/>
      <c r="F82" s="328"/>
      <c r="G82" s="328"/>
      <c r="H82" s="328"/>
      <c r="I82" s="328"/>
      <c r="J82" s="328"/>
      <c r="K82" s="328"/>
      <c r="L82" s="328"/>
      <c r="M82" s="328"/>
      <c r="N82" s="328"/>
      <c r="O82" s="328"/>
      <c r="P82" s="328"/>
      <c r="Q82" s="328"/>
      <c r="R82" s="328"/>
      <c r="S82" s="328"/>
      <c r="T82" s="328"/>
      <c r="U82" s="328"/>
      <c r="V82" s="328"/>
      <c r="W82" s="328"/>
      <c r="X82" s="328"/>
      <c r="Y82" s="328"/>
      <c r="Z82" s="328"/>
      <c r="AA82" s="328"/>
      <c r="AB82" s="328"/>
    </row>
    <row r="83" ht="15.75" customHeight="1">
      <c r="A83" s="328"/>
      <c r="B83" s="328"/>
      <c r="C83" s="328"/>
      <c r="D83" s="328"/>
      <c r="E83" s="328"/>
      <c r="F83" s="328"/>
      <c r="G83" s="328"/>
      <c r="H83" s="328"/>
      <c r="I83" s="328"/>
      <c r="J83" s="328"/>
      <c r="K83" s="328"/>
      <c r="L83" s="328"/>
      <c r="M83" s="328"/>
      <c r="N83" s="328"/>
      <c r="O83" s="328"/>
      <c r="P83" s="328"/>
      <c r="Q83" s="328"/>
      <c r="R83" s="328"/>
      <c r="S83" s="328"/>
      <c r="T83" s="328"/>
      <c r="U83" s="328"/>
      <c r="V83" s="328"/>
      <c r="W83" s="328"/>
      <c r="X83" s="328"/>
      <c r="Y83" s="328"/>
      <c r="Z83" s="328"/>
      <c r="AA83" s="328"/>
      <c r="AB83" s="328"/>
    </row>
    <row r="84" ht="15.75" customHeight="1">
      <c r="A84" s="328"/>
      <c r="B84" s="328"/>
      <c r="C84" s="328"/>
      <c r="D84" s="328"/>
      <c r="E84" s="328"/>
      <c r="F84" s="328"/>
      <c r="G84" s="328"/>
      <c r="H84" s="328"/>
      <c r="I84" s="328"/>
      <c r="J84" s="328"/>
      <c r="K84" s="328"/>
      <c r="L84" s="328"/>
      <c r="M84" s="328"/>
      <c r="N84" s="328"/>
      <c r="O84" s="328"/>
      <c r="P84" s="328"/>
      <c r="Q84" s="328"/>
      <c r="R84" s="328"/>
      <c r="S84" s="328"/>
      <c r="T84" s="328"/>
      <c r="U84" s="328"/>
      <c r="V84" s="328"/>
      <c r="W84" s="328"/>
      <c r="X84" s="328"/>
      <c r="Y84" s="328"/>
      <c r="Z84" s="328"/>
      <c r="AA84" s="328"/>
      <c r="AB84" s="328"/>
    </row>
    <row r="85" ht="15.75" customHeight="1">
      <c r="A85" s="328"/>
      <c r="B85" s="328"/>
      <c r="C85" s="328"/>
      <c r="D85" s="328"/>
      <c r="E85" s="328"/>
      <c r="F85" s="328"/>
      <c r="G85" s="328"/>
      <c r="H85" s="328"/>
      <c r="I85" s="328"/>
      <c r="J85" s="328"/>
      <c r="K85" s="328"/>
      <c r="L85" s="328"/>
      <c r="M85" s="328"/>
      <c r="N85" s="328"/>
      <c r="O85" s="328"/>
      <c r="P85" s="328"/>
      <c r="Q85" s="328"/>
      <c r="R85" s="328"/>
      <c r="S85" s="328"/>
      <c r="T85" s="328"/>
      <c r="U85" s="328"/>
      <c r="V85" s="328"/>
      <c r="W85" s="328"/>
      <c r="X85" s="328"/>
      <c r="Y85" s="328"/>
      <c r="Z85" s="328"/>
      <c r="AA85" s="328"/>
      <c r="AB85" s="328"/>
    </row>
    <row r="86" ht="15.75" customHeight="1">
      <c r="A86" s="328"/>
      <c r="B86" s="328"/>
      <c r="C86" s="328"/>
      <c r="D86" s="328"/>
      <c r="E86" s="328"/>
      <c r="F86" s="328"/>
      <c r="G86" s="328"/>
      <c r="H86" s="328"/>
      <c r="I86" s="328"/>
      <c r="J86" s="328"/>
      <c r="K86" s="328"/>
      <c r="L86" s="328"/>
      <c r="M86" s="328"/>
      <c r="N86" s="328"/>
      <c r="O86" s="328"/>
      <c r="P86" s="328"/>
      <c r="Q86" s="328"/>
      <c r="R86" s="328"/>
      <c r="S86" s="328"/>
      <c r="T86" s="328"/>
      <c r="U86" s="328"/>
      <c r="V86" s="328"/>
      <c r="W86" s="328"/>
      <c r="X86" s="328"/>
      <c r="Y86" s="328"/>
      <c r="Z86" s="328"/>
      <c r="AA86" s="328"/>
      <c r="AB86" s="328"/>
    </row>
    <row r="87" ht="15.75" customHeight="1">
      <c r="A87" s="328"/>
      <c r="B87" s="328"/>
      <c r="C87" s="328"/>
      <c r="D87" s="328"/>
      <c r="E87" s="328"/>
      <c r="F87" s="328"/>
      <c r="G87" s="328"/>
      <c r="H87" s="328"/>
      <c r="I87" s="328"/>
      <c r="J87" s="328"/>
      <c r="K87" s="328"/>
      <c r="L87" s="328"/>
      <c r="M87" s="328"/>
      <c r="N87" s="328"/>
      <c r="O87" s="328"/>
      <c r="P87" s="328"/>
      <c r="Q87" s="328"/>
      <c r="R87" s="328"/>
      <c r="S87" s="328"/>
      <c r="T87" s="328"/>
      <c r="U87" s="328"/>
      <c r="V87" s="328"/>
      <c r="W87" s="328"/>
      <c r="X87" s="328"/>
      <c r="Y87" s="328"/>
      <c r="Z87" s="328"/>
      <c r="AA87" s="328"/>
      <c r="AB87" s="328"/>
    </row>
    <row r="88" ht="15.75" customHeight="1">
      <c r="A88" s="328"/>
      <c r="B88" s="328"/>
      <c r="C88" s="328"/>
      <c r="D88" s="328"/>
      <c r="E88" s="328"/>
      <c r="F88" s="328"/>
      <c r="G88" s="328"/>
      <c r="H88" s="328"/>
      <c r="I88" s="328"/>
      <c r="J88" s="328"/>
      <c r="K88" s="328"/>
      <c r="L88" s="328"/>
      <c r="M88" s="328"/>
      <c r="N88" s="328"/>
      <c r="O88" s="328"/>
      <c r="P88" s="328"/>
      <c r="Q88" s="328"/>
      <c r="R88" s="328"/>
      <c r="S88" s="328"/>
      <c r="T88" s="328"/>
      <c r="U88" s="328"/>
      <c r="V88" s="328"/>
      <c r="W88" s="328"/>
      <c r="X88" s="328"/>
      <c r="Y88" s="328"/>
      <c r="Z88" s="328"/>
      <c r="AA88" s="328"/>
      <c r="AB88" s="328"/>
    </row>
    <row r="89" ht="15.75" customHeight="1">
      <c r="A89" s="328"/>
      <c r="B89" s="328"/>
      <c r="C89" s="328"/>
      <c r="D89" s="328"/>
      <c r="E89" s="328"/>
      <c r="F89" s="328"/>
      <c r="G89" s="328"/>
      <c r="H89" s="328"/>
      <c r="I89" s="328"/>
      <c r="J89" s="328"/>
      <c r="K89" s="328"/>
      <c r="L89" s="328"/>
      <c r="M89" s="328"/>
      <c r="N89" s="328"/>
      <c r="O89" s="328"/>
      <c r="P89" s="328"/>
      <c r="Q89" s="328"/>
      <c r="R89" s="328"/>
      <c r="S89" s="328"/>
      <c r="T89" s="328"/>
      <c r="U89" s="328"/>
      <c r="V89" s="328"/>
      <c r="W89" s="328"/>
      <c r="X89" s="328"/>
      <c r="Y89" s="328"/>
      <c r="Z89" s="328"/>
      <c r="AA89" s="328"/>
      <c r="AB89" s="328"/>
    </row>
    <row r="90" ht="15.75" customHeight="1">
      <c r="A90" s="328"/>
      <c r="B90" s="328"/>
      <c r="C90" s="328"/>
      <c r="D90" s="328"/>
      <c r="E90" s="328"/>
      <c r="F90" s="328"/>
      <c r="G90" s="328"/>
      <c r="H90" s="328"/>
      <c r="I90" s="328"/>
      <c r="J90" s="328"/>
      <c r="K90" s="328"/>
      <c r="L90" s="328"/>
      <c r="M90" s="328"/>
      <c r="N90" s="328"/>
      <c r="O90" s="328"/>
      <c r="P90" s="328"/>
      <c r="Q90" s="328"/>
      <c r="R90" s="328"/>
      <c r="S90" s="328"/>
      <c r="T90" s="328"/>
      <c r="U90" s="328"/>
      <c r="V90" s="328"/>
      <c r="W90" s="328"/>
      <c r="X90" s="328"/>
      <c r="Y90" s="328"/>
      <c r="Z90" s="328"/>
      <c r="AA90" s="328"/>
      <c r="AB90" s="328"/>
    </row>
    <row r="91" ht="15.75" customHeight="1">
      <c r="A91" s="328"/>
      <c r="B91" s="328"/>
      <c r="C91" s="328"/>
      <c r="D91" s="328"/>
      <c r="E91" s="328"/>
      <c r="F91" s="328"/>
      <c r="G91" s="328"/>
      <c r="H91" s="328"/>
      <c r="I91" s="328"/>
      <c r="J91" s="328"/>
      <c r="K91" s="328"/>
      <c r="L91" s="328"/>
      <c r="M91" s="328"/>
      <c r="N91" s="328"/>
      <c r="O91" s="328"/>
      <c r="P91" s="328"/>
      <c r="Q91" s="328"/>
      <c r="R91" s="328"/>
      <c r="S91" s="328"/>
      <c r="T91" s="328"/>
      <c r="U91" s="328"/>
      <c r="V91" s="328"/>
      <c r="W91" s="328"/>
      <c r="X91" s="328"/>
      <c r="Y91" s="328"/>
      <c r="Z91" s="328"/>
      <c r="AA91" s="328"/>
      <c r="AB91" s="328"/>
    </row>
    <row r="92" ht="15.75" customHeight="1">
      <c r="A92" s="328"/>
      <c r="B92" s="328"/>
      <c r="C92" s="328"/>
      <c r="D92" s="328"/>
      <c r="E92" s="328"/>
      <c r="F92" s="328"/>
      <c r="G92" s="328"/>
      <c r="H92" s="328"/>
      <c r="I92" s="328"/>
      <c r="J92" s="328"/>
      <c r="K92" s="328"/>
      <c r="L92" s="328"/>
      <c r="M92" s="328"/>
      <c r="N92" s="328"/>
      <c r="O92" s="328"/>
      <c r="P92" s="328"/>
      <c r="Q92" s="328"/>
      <c r="R92" s="328"/>
      <c r="S92" s="328"/>
      <c r="T92" s="328"/>
      <c r="U92" s="328"/>
      <c r="V92" s="328"/>
      <c r="W92" s="328"/>
      <c r="X92" s="328"/>
      <c r="Y92" s="328"/>
      <c r="Z92" s="328"/>
      <c r="AA92" s="328"/>
      <c r="AB92" s="328"/>
    </row>
    <row r="93" ht="15.75" customHeight="1">
      <c r="A93" s="328"/>
      <c r="B93" s="328"/>
      <c r="C93" s="328"/>
      <c r="D93" s="328"/>
      <c r="E93" s="328"/>
      <c r="F93" s="328"/>
      <c r="G93" s="328"/>
      <c r="H93" s="328"/>
      <c r="I93" s="328"/>
      <c r="J93" s="328"/>
      <c r="K93" s="328"/>
      <c r="L93" s="328"/>
      <c r="M93" s="328"/>
      <c r="N93" s="328"/>
      <c r="O93" s="328"/>
      <c r="P93" s="328"/>
      <c r="Q93" s="328"/>
      <c r="R93" s="328"/>
      <c r="S93" s="328"/>
      <c r="T93" s="328"/>
      <c r="U93" s="328"/>
      <c r="V93" s="328"/>
      <c r="W93" s="328"/>
      <c r="X93" s="328"/>
      <c r="Y93" s="328"/>
      <c r="Z93" s="328"/>
      <c r="AA93" s="328"/>
      <c r="AB93" s="328"/>
    </row>
    <row r="94" ht="15.75" customHeight="1">
      <c r="A94" s="328"/>
      <c r="B94" s="328"/>
      <c r="C94" s="328"/>
      <c r="D94" s="328"/>
      <c r="E94" s="328"/>
      <c r="F94" s="328"/>
      <c r="G94" s="328"/>
      <c r="H94" s="328"/>
      <c r="I94" s="328"/>
      <c r="J94" s="328"/>
      <c r="K94" s="328"/>
      <c r="L94" s="328"/>
      <c r="M94" s="328"/>
      <c r="N94" s="328"/>
      <c r="O94" s="328"/>
      <c r="P94" s="328"/>
      <c r="Q94" s="328"/>
      <c r="R94" s="328"/>
      <c r="S94" s="328"/>
      <c r="T94" s="328"/>
      <c r="U94" s="328"/>
      <c r="V94" s="328"/>
      <c r="W94" s="328"/>
      <c r="X94" s="328"/>
      <c r="Y94" s="328"/>
      <c r="Z94" s="328"/>
      <c r="AA94" s="328"/>
      <c r="AB94" s="328"/>
    </row>
    <row r="95" ht="15.75" customHeight="1">
      <c r="A95" s="328"/>
      <c r="B95" s="328"/>
      <c r="C95" s="328"/>
      <c r="D95" s="328"/>
      <c r="E95" s="328"/>
      <c r="F95" s="328"/>
      <c r="G95" s="328"/>
      <c r="H95" s="328"/>
      <c r="I95" s="328"/>
      <c r="J95" s="328"/>
      <c r="K95" s="328"/>
      <c r="L95" s="328"/>
      <c r="M95" s="328"/>
      <c r="N95" s="328"/>
      <c r="O95" s="328"/>
      <c r="P95" s="328"/>
      <c r="Q95" s="328"/>
      <c r="R95" s="328"/>
      <c r="S95" s="328"/>
      <c r="T95" s="328"/>
      <c r="U95" s="328"/>
      <c r="V95" s="328"/>
      <c r="W95" s="328"/>
      <c r="X95" s="328"/>
      <c r="Y95" s="328"/>
      <c r="Z95" s="328"/>
      <c r="AA95" s="328"/>
      <c r="AB95" s="328"/>
    </row>
    <row r="96" ht="15.75" customHeight="1">
      <c r="A96" s="328"/>
      <c r="B96" s="328"/>
      <c r="C96" s="328"/>
      <c r="D96" s="328"/>
      <c r="E96" s="328"/>
      <c r="F96" s="328"/>
      <c r="G96" s="328"/>
      <c r="H96" s="328"/>
      <c r="I96" s="328"/>
      <c r="J96" s="328"/>
      <c r="K96" s="328"/>
      <c r="L96" s="328"/>
      <c r="M96" s="328"/>
      <c r="N96" s="328"/>
      <c r="O96" s="328"/>
      <c r="P96" s="328"/>
      <c r="Q96" s="328"/>
      <c r="R96" s="328"/>
      <c r="S96" s="328"/>
      <c r="T96" s="328"/>
      <c r="U96" s="328"/>
      <c r="V96" s="328"/>
      <c r="W96" s="328"/>
      <c r="X96" s="328"/>
      <c r="Y96" s="328"/>
      <c r="Z96" s="328"/>
      <c r="AA96" s="328"/>
      <c r="AB96" s="328"/>
    </row>
    <row r="97" ht="15.75" customHeight="1">
      <c r="A97" s="328"/>
      <c r="B97" s="328"/>
      <c r="C97" s="328"/>
      <c r="D97" s="328"/>
      <c r="E97" s="328"/>
      <c r="F97" s="328"/>
      <c r="G97" s="328"/>
      <c r="H97" s="328"/>
      <c r="I97" s="328"/>
      <c r="J97" s="328"/>
      <c r="K97" s="328"/>
      <c r="L97" s="328"/>
      <c r="M97" s="328"/>
      <c r="N97" s="328"/>
      <c r="O97" s="328"/>
      <c r="P97" s="328"/>
      <c r="Q97" s="328"/>
      <c r="R97" s="328"/>
      <c r="S97" s="328"/>
      <c r="T97" s="328"/>
      <c r="U97" s="328"/>
      <c r="V97" s="328"/>
      <c r="W97" s="328"/>
      <c r="X97" s="328"/>
      <c r="Y97" s="328"/>
      <c r="Z97" s="328"/>
      <c r="AA97" s="328"/>
      <c r="AB97" s="328"/>
    </row>
    <row r="98" ht="15.75" customHeight="1">
      <c r="A98" s="328"/>
      <c r="B98" s="328"/>
      <c r="C98" s="328"/>
      <c r="D98" s="328"/>
      <c r="E98" s="328"/>
      <c r="F98" s="328"/>
      <c r="G98" s="328"/>
      <c r="H98" s="328"/>
      <c r="I98" s="328"/>
      <c r="J98" s="328"/>
      <c r="K98" s="328"/>
      <c r="L98" s="328"/>
      <c r="M98" s="328"/>
      <c r="N98" s="328"/>
      <c r="O98" s="328"/>
      <c r="P98" s="328"/>
      <c r="Q98" s="328"/>
      <c r="R98" s="328"/>
      <c r="S98" s="328"/>
      <c r="T98" s="328"/>
      <c r="U98" s="328"/>
      <c r="V98" s="328"/>
      <c r="W98" s="328"/>
      <c r="X98" s="328"/>
      <c r="Y98" s="328"/>
      <c r="Z98" s="328"/>
      <c r="AA98" s="328"/>
      <c r="AB98" s="328"/>
    </row>
    <row r="99" ht="15.75" customHeight="1">
      <c r="A99" s="328"/>
      <c r="B99" s="328"/>
      <c r="C99" s="328"/>
      <c r="D99" s="328"/>
      <c r="E99" s="328"/>
      <c r="F99" s="328"/>
      <c r="G99" s="328"/>
      <c r="H99" s="328"/>
      <c r="I99" s="328"/>
      <c r="J99" s="328"/>
      <c r="K99" s="328"/>
      <c r="L99" s="328"/>
      <c r="M99" s="328"/>
      <c r="N99" s="328"/>
      <c r="O99" s="328"/>
      <c r="P99" s="328"/>
      <c r="Q99" s="328"/>
      <c r="R99" s="328"/>
      <c r="S99" s="328"/>
      <c r="T99" s="328"/>
      <c r="U99" s="328"/>
      <c r="V99" s="328"/>
      <c r="W99" s="328"/>
      <c r="X99" s="328"/>
      <c r="Y99" s="328"/>
      <c r="Z99" s="328"/>
      <c r="AA99" s="328"/>
      <c r="AB99" s="328"/>
    </row>
    <row r="100" ht="15.75" customHeight="1">
      <c r="A100" s="328"/>
      <c r="B100" s="328"/>
      <c r="C100" s="328"/>
      <c r="D100" s="328"/>
      <c r="E100" s="328"/>
      <c r="F100" s="328"/>
      <c r="G100" s="328"/>
      <c r="H100" s="328"/>
      <c r="I100" s="328"/>
      <c r="J100" s="328"/>
      <c r="K100" s="328"/>
      <c r="L100" s="328"/>
      <c r="M100" s="328"/>
      <c r="N100" s="328"/>
      <c r="O100" s="328"/>
      <c r="P100" s="328"/>
      <c r="Q100" s="328"/>
      <c r="R100" s="328"/>
      <c r="S100" s="328"/>
      <c r="T100" s="328"/>
      <c r="U100" s="328"/>
      <c r="V100" s="328"/>
      <c r="W100" s="328"/>
      <c r="X100" s="328"/>
      <c r="Y100" s="328"/>
      <c r="Z100" s="328"/>
      <c r="AA100" s="328"/>
      <c r="AB100" s="328"/>
    </row>
    <row r="101" ht="15.75" customHeight="1">
      <c r="A101" s="328"/>
      <c r="B101" s="328"/>
      <c r="C101" s="328"/>
      <c r="D101" s="328"/>
      <c r="E101" s="328"/>
      <c r="F101" s="328"/>
      <c r="G101" s="328"/>
      <c r="H101" s="328"/>
      <c r="I101" s="328"/>
      <c r="J101" s="328"/>
      <c r="K101" s="328"/>
      <c r="L101" s="328"/>
      <c r="M101" s="328"/>
      <c r="N101" s="328"/>
      <c r="O101" s="328"/>
      <c r="P101" s="328"/>
      <c r="Q101" s="328"/>
      <c r="R101" s="328"/>
      <c r="S101" s="328"/>
      <c r="T101" s="328"/>
      <c r="U101" s="328"/>
      <c r="V101" s="328"/>
      <c r="W101" s="328"/>
      <c r="X101" s="328"/>
      <c r="Y101" s="328"/>
      <c r="Z101" s="328"/>
      <c r="AA101" s="328"/>
      <c r="AB101" s="328"/>
    </row>
    <row r="102" ht="15.75" customHeight="1">
      <c r="A102" s="328"/>
      <c r="B102" s="328"/>
      <c r="C102" s="328"/>
      <c r="D102" s="328"/>
      <c r="E102" s="328"/>
      <c r="F102" s="328"/>
      <c r="G102" s="328"/>
      <c r="H102" s="328"/>
      <c r="I102" s="328"/>
      <c r="J102" s="328"/>
      <c r="K102" s="328"/>
      <c r="L102" s="328"/>
      <c r="M102" s="328"/>
      <c r="N102" s="328"/>
      <c r="O102" s="328"/>
      <c r="P102" s="328"/>
      <c r="Q102" s="328"/>
      <c r="R102" s="328"/>
      <c r="S102" s="328"/>
      <c r="T102" s="328"/>
      <c r="U102" s="328"/>
      <c r="V102" s="328"/>
      <c r="W102" s="328"/>
      <c r="X102" s="328"/>
      <c r="Y102" s="328"/>
      <c r="Z102" s="328"/>
      <c r="AA102" s="328"/>
      <c r="AB102" s="328"/>
    </row>
    <row r="103" ht="15.75" customHeight="1">
      <c r="A103" s="328"/>
      <c r="B103" s="328"/>
      <c r="C103" s="328"/>
      <c r="D103" s="328"/>
      <c r="E103" s="328"/>
      <c r="F103" s="328"/>
      <c r="G103" s="328"/>
      <c r="H103" s="328"/>
      <c r="I103" s="328"/>
      <c r="J103" s="328"/>
      <c r="K103" s="328"/>
      <c r="L103" s="328"/>
      <c r="M103" s="328"/>
      <c r="N103" s="328"/>
      <c r="O103" s="328"/>
      <c r="P103" s="328"/>
      <c r="Q103" s="328"/>
      <c r="R103" s="328"/>
      <c r="S103" s="328"/>
      <c r="T103" s="328"/>
      <c r="U103" s="328"/>
      <c r="V103" s="328"/>
      <c r="W103" s="328"/>
      <c r="X103" s="328"/>
      <c r="Y103" s="328"/>
      <c r="Z103" s="328"/>
      <c r="AA103" s="328"/>
      <c r="AB103" s="328"/>
    </row>
    <row r="104" ht="15.75" customHeight="1">
      <c r="A104" s="328"/>
      <c r="B104" s="328"/>
      <c r="C104" s="328"/>
      <c r="D104" s="328"/>
      <c r="E104" s="328"/>
      <c r="F104" s="328"/>
      <c r="G104" s="328"/>
      <c r="H104" s="328"/>
      <c r="I104" s="328"/>
      <c r="J104" s="328"/>
      <c r="K104" s="328"/>
      <c r="L104" s="328"/>
      <c r="M104" s="328"/>
      <c r="N104" s="328"/>
      <c r="O104" s="328"/>
      <c r="P104" s="328"/>
      <c r="Q104" s="328"/>
      <c r="R104" s="328"/>
      <c r="S104" s="328"/>
      <c r="T104" s="328"/>
      <c r="U104" s="328"/>
      <c r="V104" s="328"/>
      <c r="W104" s="328"/>
      <c r="X104" s="328"/>
      <c r="Y104" s="328"/>
      <c r="Z104" s="328"/>
      <c r="AA104" s="328"/>
      <c r="AB104" s="328"/>
    </row>
    <row r="105" ht="15.75" customHeight="1">
      <c r="A105" s="328"/>
      <c r="B105" s="328"/>
      <c r="C105" s="328"/>
      <c r="D105" s="328"/>
      <c r="E105" s="328"/>
      <c r="F105" s="328"/>
      <c r="G105" s="328"/>
      <c r="H105" s="328"/>
      <c r="I105" s="328"/>
      <c r="J105" s="328"/>
      <c r="K105" s="328"/>
      <c r="L105" s="328"/>
      <c r="M105" s="328"/>
      <c r="N105" s="328"/>
      <c r="O105" s="328"/>
      <c r="P105" s="328"/>
      <c r="Q105" s="328"/>
      <c r="R105" s="328"/>
      <c r="S105" s="328"/>
      <c r="T105" s="328"/>
      <c r="U105" s="328"/>
      <c r="V105" s="328"/>
      <c r="W105" s="328"/>
      <c r="X105" s="328"/>
      <c r="Y105" s="328"/>
      <c r="Z105" s="328"/>
      <c r="AA105" s="328"/>
      <c r="AB105" s="328"/>
    </row>
    <row r="106" ht="15.75" customHeight="1">
      <c r="A106" s="328"/>
      <c r="B106" s="328"/>
      <c r="C106" s="328"/>
      <c r="D106" s="328"/>
      <c r="E106" s="328"/>
      <c r="F106" s="328"/>
      <c r="G106" s="328"/>
      <c r="H106" s="328"/>
      <c r="I106" s="328"/>
      <c r="J106" s="328"/>
      <c r="K106" s="328"/>
      <c r="L106" s="328"/>
      <c r="M106" s="328"/>
      <c r="N106" s="328"/>
      <c r="O106" s="328"/>
      <c r="P106" s="328"/>
      <c r="Q106" s="328"/>
      <c r="R106" s="328"/>
      <c r="S106" s="328"/>
      <c r="T106" s="328"/>
      <c r="U106" s="328"/>
      <c r="V106" s="328"/>
      <c r="W106" s="328"/>
      <c r="X106" s="328"/>
      <c r="Y106" s="328"/>
      <c r="Z106" s="328"/>
      <c r="AA106" s="328"/>
      <c r="AB106" s="328"/>
    </row>
    <row r="107" ht="15.75" customHeight="1">
      <c r="A107" s="328"/>
      <c r="B107" s="328"/>
      <c r="C107" s="328"/>
      <c r="D107" s="328"/>
      <c r="E107" s="328"/>
      <c r="F107" s="328"/>
      <c r="G107" s="328"/>
      <c r="H107" s="328"/>
      <c r="I107" s="328"/>
      <c r="J107" s="328"/>
      <c r="K107" s="328"/>
      <c r="L107" s="328"/>
      <c r="M107" s="328"/>
      <c r="N107" s="328"/>
      <c r="O107" s="328"/>
      <c r="P107" s="328"/>
      <c r="Q107" s="328"/>
      <c r="R107" s="328"/>
      <c r="S107" s="328"/>
      <c r="T107" s="328"/>
      <c r="U107" s="328"/>
      <c r="V107" s="328"/>
      <c r="W107" s="328"/>
      <c r="X107" s="328"/>
      <c r="Y107" s="328"/>
      <c r="Z107" s="328"/>
      <c r="AA107" s="328"/>
      <c r="AB107" s="328"/>
    </row>
    <row r="108" ht="15.75" customHeight="1">
      <c r="A108" s="328"/>
      <c r="B108" s="328"/>
      <c r="C108" s="328"/>
      <c r="D108" s="328"/>
      <c r="E108" s="328"/>
      <c r="F108" s="328"/>
      <c r="G108" s="328"/>
      <c r="H108" s="328"/>
      <c r="I108" s="328"/>
      <c r="J108" s="328"/>
      <c r="K108" s="328"/>
      <c r="L108" s="328"/>
      <c r="M108" s="328"/>
      <c r="N108" s="328"/>
      <c r="O108" s="328"/>
      <c r="P108" s="328"/>
      <c r="Q108" s="328"/>
      <c r="R108" s="328"/>
      <c r="S108" s="328"/>
      <c r="T108" s="328"/>
      <c r="U108" s="328"/>
      <c r="V108" s="328"/>
      <c r="W108" s="328"/>
      <c r="X108" s="328"/>
      <c r="Y108" s="328"/>
      <c r="Z108" s="328"/>
      <c r="AA108" s="328"/>
      <c r="AB108" s="328"/>
    </row>
    <row r="109" ht="15.75" customHeight="1">
      <c r="A109" s="328"/>
      <c r="B109" s="328"/>
      <c r="C109" s="328"/>
      <c r="D109" s="328"/>
      <c r="E109" s="328"/>
      <c r="F109" s="328"/>
      <c r="G109" s="328"/>
      <c r="H109" s="328"/>
      <c r="I109" s="328"/>
      <c r="J109" s="328"/>
      <c r="K109" s="328"/>
      <c r="L109" s="328"/>
      <c r="M109" s="328"/>
      <c r="N109" s="328"/>
      <c r="O109" s="328"/>
      <c r="P109" s="328"/>
      <c r="Q109" s="328"/>
      <c r="R109" s="328"/>
      <c r="S109" s="328"/>
      <c r="T109" s="328"/>
      <c r="U109" s="328"/>
      <c r="V109" s="328"/>
      <c r="W109" s="328"/>
      <c r="X109" s="328"/>
      <c r="Y109" s="328"/>
      <c r="Z109" s="328"/>
      <c r="AA109" s="328"/>
      <c r="AB109" s="328"/>
    </row>
    <row r="110" ht="15.75" customHeight="1">
      <c r="A110" s="328"/>
      <c r="B110" s="328"/>
      <c r="C110" s="328"/>
      <c r="D110" s="328"/>
      <c r="E110" s="328"/>
      <c r="F110" s="328"/>
      <c r="G110" s="328"/>
      <c r="H110" s="328"/>
      <c r="I110" s="328"/>
      <c r="J110" s="328"/>
      <c r="K110" s="328"/>
      <c r="L110" s="328"/>
      <c r="M110" s="328"/>
      <c r="N110" s="328"/>
      <c r="O110" s="328"/>
      <c r="P110" s="328"/>
      <c r="Q110" s="328"/>
      <c r="R110" s="328"/>
      <c r="S110" s="328"/>
      <c r="T110" s="328"/>
      <c r="U110" s="328"/>
      <c r="V110" s="328"/>
      <c r="W110" s="328"/>
      <c r="X110" s="328"/>
      <c r="Y110" s="328"/>
      <c r="Z110" s="328"/>
      <c r="AA110" s="328"/>
      <c r="AB110" s="328"/>
    </row>
    <row r="111" ht="15.75" customHeight="1">
      <c r="A111" s="328"/>
      <c r="B111" s="328"/>
      <c r="C111" s="328"/>
      <c r="D111" s="328"/>
      <c r="E111" s="328"/>
      <c r="F111" s="328"/>
      <c r="G111" s="328"/>
      <c r="H111" s="328"/>
      <c r="I111" s="328"/>
      <c r="J111" s="328"/>
      <c r="K111" s="328"/>
      <c r="L111" s="328"/>
      <c r="M111" s="328"/>
      <c r="N111" s="328"/>
      <c r="O111" s="328"/>
      <c r="P111" s="328"/>
      <c r="Q111" s="328"/>
      <c r="R111" s="328"/>
      <c r="S111" s="328"/>
      <c r="T111" s="328"/>
      <c r="U111" s="328"/>
      <c r="V111" s="328"/>
      <c r="W111" s="328"/>
      <c r="X111" s="328"/>
      <c r="Y111" s="328"/>
      <c r="Z111" s="328"/>
      <c r="AA111" s="328"/>
      <c r="AB111" s="328"/>
    </row>
    <row r="112" ht="15.75" customHeight="1">
      <c r="A112" s="328"/>
      <c r="B112" s="328"/>
      <c r="C112" s="328"/>
      <c r="D112" s="328"/>
      <c r="E112" s="328"/>
      <c r="F112" s="328"/>
      <c r="G112" s="328"/>
      <c r="H112" s="328"/>
      <c r="I112" s="328"/>
      <c r="J112" s="328"/>
      <c r="K112" s="328"/>
      <c r="L112" s="328"/>
      <c r="M112" s="328"/>
      <c r="N112" s="328"/>
      <c r="O112" s="328"/>
      <c r="P112" s="328"/>
      <c r="Q112" s="328"/>
      <c r="R112" s="328"/>
      <c r="S112" s="328"/>
      <c r="T112" s="328"/>
      <c r="U112" s="328"/>
      <c r="V112" s="328"/>
      <c r="W112" s="328"/>
      <c r="X112" s="328"/>
      <c r="Y112" s="328"/>
      <c r="Z112" s="328"/>
      <c r="AA112" s="328"/>
      <c r="AB112" s="328"/>
    </row>
    <row r="113" ht="15.75" customHeight="1">
      <c r="A113" s="328"/>
      <c r="B113" s="328"/>
      <c r="C113" s="328"/>
      <c r="D113" s="328"/>
      <c r="E113" s="328"/>
      <c r="F113" s="328"/>
      <c r="G113" s="328"/>
      <c r="H113" s="328"/>
      <c r="I113" s="328"/>
      <c r="J113" s="328"/>
      <c r="K113" s="328"/>
      <c r="L113" s="328"/>
      <c r="M113" s="328"/>
      <c r="N113" s="328"/>
      <c r="O113" s="328"/>
      <c r="P113" s="328"/>
      <c r="Q113" s="328"/>
      <c r="R113" s="328"/>
      <c r="S113" s="328"/>
      <c r="T113" s="328"/>
      <c r="U113" s="328"/>
      <c r="V113" s="328"/>
      <c r="W113" s="328"/>
      <c r="X113" s="328"/>
      <c r="Y113" s="328"/>
      <c r="Z113" s="328"/>
      <c r="AA113" s="328"/>
      <c r="AB113" s="328"/>
    </row>
    <row r="114" ht="15.75" customHeight="1">
      <c r="A114" s="328"/>
      <c r="B114" s="328"/>
      <c r="C114" s="328"/>
      <c r="D114" s="328"/>
      <c r="E114" s="328"/>
      <c r="F114" s="328"/>
      <c r="G114" s="328"/>
      <c r="H114" s="328"/>
      <c r="I114" s="328"/>
      <c r="J114" s="328"/>
      <c r="K114" s="328"/>
      <c r="L114" s="328"/>
      <c r="M114" s="328"/>
      <c r="N114" s="328"/>
      <c r="O114" s="328"/>
      <c r="P114" s="328"/>
      <c r="Q114" s="328"/>
      <c r="R114" s="328"/>
      <c r="S114" s="328"/>
      <c r="T114" s="328"/>
      <c r="U114" s="328"/>
      <c r="V114" s="328"/>
      <c r="W114" s="328"/>
      <c r="X114" s="328"/>
      <c r="Y114" s="328"/>
      <c r="Z114" s="328"/>
      <c r="AA114" s="328"/>
      <c r="AB114" s="328"/>
    </row>
    <row r="115" ht="15.75" customHeight="1">
      <c r="A115" s="328"/>
      <c r="B115" s="328"/>
      <c r="C115" s="328"/>
      <c r="D115" s="328"/>
      <c r="E115" s="328"/>
      <c r="F115" s="328"/>
      <c r="G115" s="328"/>
      <c r="H115" s="328"/>
      <c r="I115" s="328"/>
      <c r="J115" s="328"/>
      <c r="K115" s="328"/>
      <c r="L115" s="328"/>
      <c r="M115" s="328"/>
      <c r="N115" s="328"/>
      <c r="O115" s="328"/>
      <c r="P115" s="328"/>
      <c r="Q115" s="328"/>
      <c r="R115" s="328"/>
      <c r="S115" s="328"/>
      <c r="T115" s="328"/>
      <c r="U115" s="328"/>
      <c r="V115" s="328"/>
      <c r="W115" s="328"/>
      <c r="X115" s="328"/>
      <c r="Y115" s="328"/>
      <c r="Z115" s="328"/>
      <c r="AA115" s="328"/>
      <c r="AB115" s="328"/>
    </row>
    <row r="116" ht="15.75" customHeight="1">
      <c r="A116" s="328"/>
      <c r="B116" s="328"/>
      <c r="C116" s="328"/>
      <c r="D116" s="328"/>
      <c r="E116" s="328"/>
      <c r="F116" s="328"/>
      <c r="G116" s="328"/>
      <c r="H116" s="328"/>
      <c r="I116" s="328"/>
      <c r="J116" s="328"/>
      <c r="K116" s="328"/>
      <c r="L116" s="328"/>
      <c r="M116" s="328"/>
      <c r="N116" s="328"/>
      <c r="O116" s="328"/>
      <c r="P116" s="328"/>
      <c r="Q116" s="328"/>
      <c r="R116" s="328"/>
      <c r="S116" s="328"/>
      <c r="T116" s="328"/>
      <c r="U116" s="328"/>
      <c r="V116" s="328"/>
      <c r="W116" s="328"/>
      <c r="X116" s="328"/>
      <c r="Y116" s="328"/>
      <c r="Z116" s="328"/>
      <c r="AA116" s="328"/>
      <c r="AB116" s="328"/>
    </row>
    <row r="117" ht="15.75" customHeight="1">
      <c r="A117" s="328"/>
      <c r="B117" s="328"/>
      <c r="C117" s="328"/>
      <c r="D117" s="328"/>
      <c r="E117" s="328"/>
      <c r="F117" s="328"/>
      <c r="G117" s="328"/>
      <c r="H117" s="328"/>
      <c r="I117" s="328"/>
      <c r="J117" s="328"/>
      <c r="K117" s="328"/>
      <c r="L117" s="328"/>
      <c r="M117" s="328"/>
      <c r="N117" s="328"/>
      <c r="O117" s="328"/>
      <c r="P117" s="328"/>
      <c r="Q117" s="328"/>
      <c r="R117" s="328"/>
      <c r="S117" s="328"/>
      <c r="T117" s="328"/>
      <c r="U117" s="328"/>
      <c r="V117" s="328"/>
      <c r="W117" s="328"/>
      <c r="X117" s="328"/>
      <c r="Y117" s="328"/>
      <c r="Z117" s="328"/>
      <c r="AA117" s="328"/>
      <c r="AB117" s="328"/>
    </row>
    <row r="118" ht="15.75" customHeight="1">
      <c r="A118" s="328"/>
      <c r="B118" s="328"/>
      <c r="C118" s="328"/>
      <c r="D118" s="328"/>
      <c r="E118" s="328"/>
      <c r="F118" s="328"/>
      <c r="G118" s="328"/>
      <c r="H118" s="328"/>
      <c r="I118" s="328"/>
      <c r="J118" s="328"/>
      <c r="K118" s="328"/>
      <c r="L118" s="328"/>
      <c r="M118" s="328"/>
      <c r="N118" s="328"/>
      <c r="O118" s="328"/>
      <c r="P118" s="328"/>
      <c r="Q118" s="328"/>
      <c r="R118" s="328"/>
      <c r="S118" s="328"/>
      <c r="T118" s="328"/>
      <c r="U118" s="328"/>
      <c r="V118" s="328"/>
      <c r="W118" s="328"/>
      <c r="X118" s="328"/>
      <c r="Y118" s="328"/>
      <c r="Z118" s="328"/>
      <c r="AA118" s="328"/>
      <c r="AB118" s="328"/>
    </row>
    <row r="119" ht="15.75" customHeight="1">
      <c r="A119" s="328"/>
      <c r="B119" s="328"/>
      <c r="C119" s="328"/>
      <c r="D119" s="328"/>
      <c r="E119" s="328"/>
      <c r="F119" s="328"/>
      <c r="G119" s="328"/>
      <c r="H119" s="328"/>
      <c r="I119" s="328"/>
      <c r="J119" s="328"/>
      <c r="K119" s="328"/>
      <c r="L119" s="328"/>
      <c r="M119" s="328"/>
      <c r="N119" s="328"/>
      <c r="O119" s="328"/>
      <c r="P119" s="328"/>
      <c r="Q119" s="328"/>
      <c r="R119" s="328"/>
      <c r="S119" s="328"/>
      <c r="T119" s="328"/>
      <c r="U119" s="328"/>
      <c r="V119" s="328"/>
      <c r="W119" s="328"/>
      <c r="X119" s="328"/>
      <c r="Y119" s="328"/>
      <c r="Z119" s="328"/>
      <c r="AA119" s="328"/>
      <c r="AB119" s="328"/>
    </row>
    <row r="120" ht="15.75" customHeight="1">
      <c r="A120" s="328"/>
      <c r="B120" s="328"/>
      <c r="C120" s="328"/>
      <c r="D120" s="328"/>
      <c r="E120" s="328"/>
      <c r="F120" s="328"/>
      <c r="G120" s="328"/>
      <c r="H120" s="328"/>
      <c r="I120" s="328"/>
      <c r="J120" s="328"/>
      <c r="K120" s="328"/>
      <c r="L120" s="328"/>
      <c r="M120" s="328"/>
      <c r="N120" s="328"/>
      <c r="O120" s="328"/>
      <c r="P120" s="328"/>
      <c r="Q120" s="328"/>
      <c r="R120" s="328"/>
      <c r="S120" s="328"/>
      <c r="T120" s="328"/>
      <c r="U120" s="328"/>
      <c r="V120" s="328"/>
      <c r="W120" s="328"/>
      <c r="X120" s="328"/>
      <c r="Y120" s="328"/>
      <c r="Z120" s="328"/>
      <c r="AA120" s="328"/>
      <c r="AB120" s="328"/>
    </row>
    <row r="121" ht="15.75" customHeight="1">
      <c r="A121" s="328"/>
      <c r="B121" s="328"/>
      <c r="C121" s="328"/>
      <c r="D121" s="328"/>
      <c r="E121" s="328"/>
      <c r="F121" s="328"/>
      <c r="G121" s="328"/>
      <c r="H121" s="328"/>
      <c r="I121" s="328"/>
      <c r="J121" s="328"/>
      <c r="K121" s="328"/>
      <c r="L121" s="328"/>
      <c r="M121" s="328"/>
      <c r="N121" s="328"/>
      <c r="O121" s="328"/>
      <c r="P121" s="328"/>
      <c r="Q121" s="328"/>
      <c r="R121" s="328"/>
      <c r="S121" s="328"/>
      <c r="T121" s="328"/>
      <c r="U121" s="328"/>
      <c r="V121" s="328"/>
      <c r="W121" s="328"/>
      <c r="X121" s="328"/>
      <c r="Y121" s="328"/>
      <c r="Z121" s="328"/>
      <c r="AA121" s="328"/>
      <c r="AB121" s="328"/>
    </row>
    <row r="122" ht="15.75" customHeight="1">
      <c r="A122" s="328"/>
      <c r="B122" s="328"/>
      <c r="C122" s="328"/>
      <c r="D122" s="328"/>
      <c r="E122" s="328"/>
      <c r="F122" s="328"/>
      <c r="G122" s="328"/>
      <c r="H122" s="328"/>
      <c r="I122" s="328"/>
      <c r="J122" s="328"/>
      <c r="K122" s="328"/>
      <c r="L122" s="328"/>
      <c r="M122" s="328"/>
      <c r="N122" s="328"/>
      <c r="O122" s="328"/>
      <c r="P122" s="328"/>
      <c r="Q122" s="328"/>
      <c r="R122" s="328"/>
      <c r="S122" s="328"/>
      <c r="T122" s="328"/>
      <c r="U122" s="328"/>
      <c r="V122" s="328"/>
      <c r="W122" s="328"/>
      <c r="X122" s="328"/>
      <c r="Y122" s="328"/>
      <c r="Z122" s="328"/>
      <c r="AA122" s="328"/>
      <c r="AB122" s="328"/>
    </row>
    <row r="123" ht="15.75" customHeight="1">
      <c r="A123" s="328"/>
      <c r="B123" s="328"/>
      <c r="C123" s="328"/>
      <c r="D123" s="328"/>
      <c r="E123" s="328"/>
      <c r="F123" s="328"/>
      <c r="G123" s="328"/>
      <c r="H123" s="328"/>
      <c r="I123" s="328"/>
      <c r="J123" s="328"/>
      <c r="K123" s="328"/>
      <c r="L123" s="328"/>
      <c r="M123" s="328"/>
      <c r="N123" s="328"/>
      <c r="O123" s="328"/>
      <c r="P123" s="328"/>
      <c r="Q123" s="328"/>
      <c r="R123" s="328"/>
      <c r="S123" s="328"/>
      <c r="T123" s="328"/>
      <c r="U123" s="328"/>
      <c r="V123" s="328"/>
      <c r="W123" s="328"/>
      <c r="X123" s="328"/>
      <c r="Y123" s="328"/>
      <c r="Z123" s="328"/>
      <c r="AA123" s="328"/>
      <c r="AB123" s="328"/>
    </row>
    <row r="124" ht="15.75" customHeight="1">
      <c r="A124" s="328"/>
      <c r="B124" s="328"/>
      <c r="C124" s="328"/>
      <c r="D124" s="328"/>
      <c r="E124" s="328"/>
      <c r="F124" s="328"/>
      <c r="G124" s="328"/>
      <c r="H124" s="328"/>
      <c r="I124" s="328"/>
      <c r="J124" s="328"/>
      <c r="K124" s="328"/>
      <c r="L124" s="328"/>
      <c r="M124" s="328"/>
      <c r="N124" s="328"/>
      <c r="O124" s="328"/>
      <c r="P124" s="328"/>
      <c r="Q124" s="328"/>
      <c r="R124" s="328"/>
      <c r="S124" s="328"/>
      <c r="T124" s="328"/>
      <c r="U124" s="328"/>
      <c r="V124" s="328"/>
      <c r="W124" s="328"/>
      <c r="X124" s="328"/>
      <c r="Y124" s="328"/>
      <c r="Z124" s="328"/>
      <c r="AA124" s="328"/>
      <c r="AB124" s="328"/>
    </row>
    <row r="125" ht="15.75" customHeight="1">
      <c r="A125" s="328"/>
      <c r="B125" s="328"/>
      <c r="C125" s="328"/>
      <c r="D125" s="328"/>
      <c r="E125" s="328"/>
      <c r="F125" s="328"/>
      <c r="G125" s="328"/>
      <c r="H125" s="328"/>
      <c r="I125" s="328"/>
      <c r="J125" s="328"/>
      <c r="K125" s="328"/>
      <c r="L125" s="328"/>
      <c r="M125" s="328"/>
      <c r="N125" s="328"/>
      <c r="O125" s="328"/>
      <c r="P125" s="328"/>
      <c r="Q125" s="328"/>
      <c r="R125" s="328"/>
      <c r="S125" s="328"/>
      <c r="T125" s="328"/>
      <c r="U125" s="328"/>
      <c r="V125" s="328"/>
      <c r="W125" s="328"/>
      <c r="X125" s="328"/>
      <c r="Y125" s="328"/>
      <c r="Z125" s="328"/>
      <c r="AA125" s="328"/>
      <c r="AB125" s="328"/>
    </row>
    <row r="126" ht="15.75" customHeight="1">
      <c r="A126" s="328"/>
      <c r="B126" s="328"/>
      <c r="C126" s="328"/>
      <c r="D126" s="328"/>
      <c r="E126" s="328"/>
      <c r="F126" s="328"/>
      <c r="G126" s="328"/>
      <c r="H126" s="328"/>
      <c r="I126" s="328"/>
      <c r="J126" s="328"/>
      <c r="K126" s="328"/>
      <c r="L126" s="328"/>
      <c r="M126" s="328"/>
      <c r="N126" s="328"/>
      <c r="O126" s="328"/>
      <c r="P126" s="328"/>
      <c r="Q126" s="328"/>
      <c r="R126" s="328"/>
      <c r="S126" s="328"/>
      <c r="T126" s="328"/>
      <c r="U126" s="328"/>
      <c r="V126" s="328"/>
      <c r="W126" s="328"/>
      <c r="X126" s="328"/>
      <c r="Y126" s="328"/>
      <c r="Z126" s="328"/>
      <c r="AA126" s="328"/>
      <c r="AB126" s="328"/>
    </row>
    <row r="127" ht="15.75" customHeight="1">
      <c r="A127" s="328"/>
      <c r="B127" s="328"/>
      <c r="C127" s="328"/>
      <c r="D127" s="328"/>
      <c r="E127" s="328"/>
      <c r="F127" s="328"/>
      <c r="G127" s="328"/>
      <c r="H127" s="328"/>
      <c r="I127" s="328"/>
      <c r="J127" s="328"/>
      <c r="K127" s="328"/>
      <c r="L127" s="328"/>
      <c r="M127" s="328"/>
      <c r="N127" s="328"/>
      <c r="O127" s="328"/>
      <c r="P127" s="328"/>
      <c r="Q127" s="328"/>
      <c r="R127" s="328"/>
      <c r="S127" s="328"/>
      <c r="T127" s="328"/>
      <c r="U127" s="328"/>
      <c r="V127" s="328"/>
      <c r="W127" s="328"/>
      <c r="X127" s="328"/>
      <c r="Y127" s="328"/>
      <c r="Z127" s="328"/>
      <c r="AA127" s="328"/>
      <c r="AB127" s="328"/>
    </row>
    <row r="128" ht="15.75" customHeight="1">
      <c r="A128" s="328"/>
      <c r="B128" s="328"/>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c r="Z128" s="328"/>
      <c r="AA128" s="328"/>
      <c r="AB128" s="328"/>
    </row>
    <row r="129" ht="15.75" customHeight="1">
      <c r="A129" s="328"/>
      <c r="B129" s="328"/>
      <c r="C129" s="328"/>
      <c r="D129" s="328"/>
      <c r="E129" s="328"/>
      <c r="F129" s="328"/>
      <c r="G129" s="328"/>
      <c r="H129" s="328"/>
      <c r="I129" s="328"/>
      <c r="J129" s="328"/>
      <c r="K129" s="328"/>
      <c r="L129" s="328"/>
      <c r="M129" s="328"/>
      <c r="N129" s="328"/>
      <c r="O129" s="328"/>
      <c r="P129" s="328"/>
      <c r="Q129" s="328"/>
      <c r="R129" s="328"/>
      <c r="S129" s="328"/>
      <c r="T129" s="328"/>
      <c r="U129" s="328"/>
      <c r="V129" s="328"/>
      <c r="W129" s="328"/>
      <c r="X129" s="328"/>
      <c r="Y129" s="328"/>
      <c r="Z129" s="328"/>
      <c r="AA129" s="328"/>
      <c r="AB129" s="328"/>
    </row>
    <row r="130" ht="15.75" customHeight="1">
      <c r="A130" s="328"/>
      <c r="B130" s="328"/>
      <c r="C130" s="328"/>
      <c r="D130" s="328"/>
      <c r="E130" s="328"/>
      <c r="F130" s="328"/>
      <c r="G130" s="328"/>
      <c r="H130" s="328"/>
      <c r="I130" s="328"/>
      <c r="J130" s="328"/>
      <c r="K130" s="328"/>
      <c r="L130" s="328"/>
      <c r="M130" s="328"/>
      <c r="N130" s="328"/>
      <c r="O130" s="328"/>
      <c r="P130" s="328"/>
      <c r="Q130" s="328"/>
      <c r="R130" s="328"/>
      <c r="S130" s="328"/>
      <c r="T130" s="328"/>
      <c r="U130" s="328"/>
      <c r="V130" s="328"/>
      <c r="W130" s="328"/>
      <c r="X130" s="328"/>
      <c r="Y130" s="328"/>
      <c r="Z130" s="328"/>
      <c r="AA130" s="328"/>
      <c r="AB130" s="328"/>
    </row>
    <row r="131" ht="15.75" customHeight="1">
      <c r="A131" s="328"/>
      <c r="B131" s="328"/>
      <c r="C131" s="328"/>
      <c r="D131" s="328"/>
      <c r="E131" s="328"/>
      <c r="F131" s="328"/>
      <c r="G131" s="328"/>
      <c r="H131" s="328"/>
      <c r="I131" s="328"/>
      <c r="J131" s="328"/>
      <c r="K131" s="328"/>
      <c r="L131" s="328"/>
      <c r="M131" s="328"/>
      <c r="N131" s="328"/>
      <c r="O131" s="328"/>
      <c r="P131" s="328"/>
      <c r="Q131" s="328"/>
      <c r="R131" s="328"/>
      <c r="S131" s="328"/>
      <c r="T131" s="328"/>
      <c r="U131" s="328"/>
      <c r="V131" s="328"/>
      <c r="W131" s="328"/>
      <c r="X131" s="328"/>
      <c r="Y131" s="328"/>
      <c r="Z131" s="328"/>
      <c r="AA131" s="328"/>
      <c r="AB131" s="328"/>
    </row>
    <row r="132" ht="15.75" customHeight="1">
      <c r="A132" s="328"/>
      <c r="B132" s="328"/>
      <c r="C132" s="328"/>
      <c r="D132" s="328"/>
      <c r="E132" s="328"/>
      <c r="F132" s="328"/>
      <c r="G132" s="328"/>
      <c r="H132" s="328"/>
      <c r="I132" s="328"/>
      <c r="J132" s="328"/>
      <c r="K132" s="328"/>
      <c r="L132" s="328"/>
      <c r="M132" s="328"/>
      <c r="N132" s="328"/>
      <c r="O132" s="328"/>
      <c r="P132" s="328"/>
      <c r="Q132" s="328"/>
      <c r="R132" s="328"/>
      <c r="S132" s="328"/>
      <c r="T132" s="328"/>
      <c r="U132" s="328"/>
      <c r="V132" s="328"/>
      <c r="W132" s="328"/>
      <c r="X132" s="328"/>
      <c r="Y132" s="328"/>
      <c r="Z132" s="328"/>
      <c r="AA132" s="328"/>
      <c r="AB132" s="328"/>
    </row>
    <row r="133" ht="15.75" customHeight="1">
      <c r="A133" s="328"/>
      <c r="B133" s="328"/>
      <c r="C133" s="328"/>
      <c r="D133" s="328"/>
      <c r="E133" s="328"/>
      <c r="F133" s="328"/>
      <c r="G133" s="328"/>
      <c r="H133" s="328"/>
      <c r="I133" s="328"/>
      <c r="J133" s="328"/>
      <c r="K133" s="328"/>
      <c r="L133" s="328"/>
      <c r="M133" s="328"/>
      <c r="N133" s="328"/>
      <c r="O133" s="328"/>
      <c r="P133" s="328"/>
      <c r="Q133" s="328"/>
      <c r="R133" s="328"/>
      <c r="S133" s="328"/>
      <c r="T133" s="328"/>
      <c r="U133" s="328"/>
      <c r="V133" s="328"/>
      <c r="W133" s="328"/>
      <c r="X133" s="328"/>
      <c r="Y133" s="328"/>
      <c r="Z133" s="328"/>
      <c r="AA133" s="328"/>
      <c r="AB133" s="328"/>
    </row>
    <row r="134" ht="15.75" customHeight="1">
      <c r="A134" s="328"/>
      <c r="B134" s="328"/>
      <c r="C134" s="328"/>
      <c r="D134" s="328"/>
      <c r="E134" s="328"/>
      <c r="F134" s="328"/>
      <c r="G134" s="328"/>
      <c r="H134" s="328"/>
      <c r="I134" s="328"/>
      <c r="J134" s="328"/>
      <c r="K134" s="328"/>
      <c r="L134" s="328"/>
      <c r="M134" s="328"/>
      <c r="N134" s="328"/>
      <c r="O134" s="328"/>
      <c r="P134" s="328"/>
      <c r="Q134" s="328"/>
      <c r="R134" s="328"/>
      <c r="S134" s="328"/>
      <c r="T134" s="328"/>
      <c r="U134" s="328"/>
      <c r="V134" s="328"/>
      <c r="W134" s="328"/>
      <c r="X134" s="328"/>
      <c r="Y134" s="328"/>
      <c r="Z134" s="328"/>
      <c r="AA134" s="328"/>
      <c r="AB134" s="328"/>
    </row>
    <row r="135" ht="15.75" customHeight="1">
      <c r="A135" s="328"/>
      <c r="B135" s="328"/>
      <c r="C135" s="328"/>
      <c r="D135" s="328"/>
      <c r="E135" s="328"/>
      <c r="F135" s="328"/>
      <c r="G135" s="328"/>
      <c r="H135" s="328"/>
      <c r="I135" s="328"/>
      <c r="J135" s="328"/>
      <c r="K135" s="328"/>
      <c r="L135" s="328"/>
      <c r="M135" s="328"/>
      <c r="N135" s="328"/>
      <c r="O135" s="328"/>
      <c r="P135" s="328"/>
      <c r="Q135" s="328"/>
      <c r="R135" s="328"/>
      <c r="S135" s="328"/>
      <c r="T135" s="328"/>
      <c r="U135" s="328"/>
      <c r="V135" s="328"/>
      <c r="W135" s="328"/>
      <c r="X135" s="328"/>
      <c r="Y135" s="328"/>
      <c r="Z135" s="328"/>
      <c r="AA135" s="328"/>
      <c r="AB135" s="328"/>
    </row>
    <row r="136" ht="15.75" customHeight="1">
      <c r="A136" s="328"/>
      <c r="B136" s="328"/>
      <c r="C136" s="328"/>
      <c r="D136" s="328"/>
      <c r="E136" s="328"/>
      <c r="F136" s="328"/>
      <c r="G136" s="328"/>
      <c r="H136" s="328"/>
      <c r="I136" s="328"/>
      <c r="J136" s="328"/>
      <c r="K136" s="328"/>
      <c r="L136" s="328"/>
      <c r="M136" s="328"/>
      <c r="N136" s="328"/>
      <c r="O136" s="328"/>
      <c r="P136" s="328"/>
      <c r="Q136" s="328"/>
      <c r="R136" s="328"/>
      <c r="S136" s="328"/>
      <c r="T136" s="328"/>
      <c r="U136" s="328"/>
      <c r="V136" s="328"/>
      <c r="W136" s="328"/>
      <c r="X136" s="328"/>
      <c r="Y136" s="328"/>
      <c r="Z136" s="328"/>
      <c r="AA136" s="328"/>
      <c r="AB136" s="328"/>
    </row>
    <row r="137" ht="15.75" customHeight="1">
      <c r="A137" s="328"/>
      <c r="B137" s="328"/>
      <c r="C137" s="328"/>
      <c r="D137" s="328"/>
      <c r="E137" s="328"/>
      <c r="F137" s="328"/>
      <c r="G137" s="328"/>
      <c r="H137" s="328"/>
      <c r="I137" s="328"/>
      <c r="J137" s="328"/>
      <c r="K137" s="328"/>
      <c r="L137" s="328"/>
      <c r="M137" s="328"/>
      <c r="N137" s="328"/>
      <c r="O137" s="328"/>
      <c r="P137" s="328"/>
      <c r="Q137" s="328"/>
      <c r="R137" s="328"/>
      <c r="S137" s="328"/>
      <c r="T137" s="328"/>
      <c r="U137" s="328"/>
      <c r="V137" s="328"/>
      <c r="W137" s="328"/>
      <c r="X137" s="328"/>
      <c r="Y137" s="328"/>
      <c r="Z137" s="328"/>
      <c r="AA137" s="328"/>
      <c r="AB137" s="328"/>
    </row>
    <row r="138" ht="15.75" customHeight="1">
      <c r="A138" s="328"/>
      <c r="B138" s="328"/>
      <c r="C138" s="328"/>
      <c r="D138" s="328"/>
      <c r="E138" s="328"/>
      <c r="F138" s="328"/>
      <c r="G138" s="328"/>
      <c r="H138" s="328"/>
      <c r="I138" s="328"/>
      <c r="J138" s="328"/>
      <c r="K138" s="328"/>
      <c r="L138" s="328"/>
      <c r="M138" s="328"/>
      <c r="N138" s="328"/>
      <c r="O138" s="328"/>
      <c r="P138" s="328"/>
      <c r="Q138" s="328"/>
      <c r="R138" s="328"/>
      <c r="S138" s="328"/>
      <c r="T138" s="328"/>
      <c r="U138" s="328"/>
      <c r="V138" s="328"/>
      <c r="W138" s="328"/>
      <c r="X138" s="328"/>
      <c r="Y138" s="328"/>
      <c r="Z138" s="328"/>
      <c r="AA138" s="328"/>
      <c r="AB138" s="328"/>
    </row>
    <row r="139" ht="15.75" customHeight="1">
      <c r="A139" s="328"/>
      <c r="B139" s="328"/>
      <c r="C139" s="328"/>
      <c r="D139" s="328"/>
      <c r="E139" s="328"/>
      <c r="F139" s="328"/>
      <c r="G139" s="328"/>
      <c r="H139" s="328"/>
      <c r="I139" s="328"/>
      <c r="J139" s="328"/>
      <c r="K139" s="328"/>
      <c r="L139" s="328"/>
      <c r="M139" s="328"/>
      <c r="N139" s="328"/>
      <c r="O139" s="328"/>
      <c r="P139" s="328"/>
      <c r="Q139" s="328"/>
      <c r="R139" s="328"/>
      <c r="S139" s="328"/>
      <c r="T139" s="328"/>
      <c r="U139" s="328"/>
      <c r="V139" s="328"/>
      <c r="W139" s="328"/>
      <c r="X139" s="328"/>
      <c r="Y139" s="328"/>
      <c r="Z139" s="328"/>
      <c r="AA139" s="328"/>
      <c r="AB139" s="328"/>
    </row>
    <row r="140" ht="15.75" customHeight="1">
      <c r="A140" s="328"/>
      <c r="B140" s="328"/>
      <c r="C140" s="328"/>
      <c r="D140" s="328"/>
      <c r="E140" s="328"/>
      <c r="F140" s="328"/>
      <c r="G140" s="328"/>
      <c r="H140" s="328"/>
      <c r="I140" s="328"/>
      <c r="J140" s="328"/>
      <c r="K140" s="328"/>
      <c r="L140" s="328"/>
      <c r="M140" s="328"/>
      <c r="N140" s="328"/>
      <c r="O140" s="328"/>
      <c r="P140" s="328"/>
      <c r="Q140" s="328"/>
      <c r="R140" s="328"/>
      <c r="S140" s="328"/>
      <c r="T140" s="328"/>
      <c r="U140" s="328"/>
      <c r="V140" s="328"/>
      <c r="W140" s="328"/>
      <c r="X140" s="328"/>
      <c r="Y140" s="328"/>
      <c r="Z140" s="328"/>
      <c r="AA140" s="328"/>
      <c r="AB140" s="328"/>
    </row>
    <row r="141" ht="15.75" customHeight="1">
      <c r="A141" s="328"/>
      <c r="B141" s="328"/>
      <c r="C141" s="328"/>
      <c r="D141" s="328"/>
      <c r="E141" s="328"/>
      <c r="F141" s="328"/>
      <c r="G141" s="328"/>
      <c r="H141" s="328"/>
      <c r="I141" s="328"/>
      <c r="J141" s="328"/>
      <c r="K141" s="328"/>
      <c r="L141" s="328"/>
      <c r="M141" s="328"/>
      <c r="N141" s="328"/>
      <c r="O141" s="328"/>
      <c r="P141" s="328"/>
      <c r="Q141" s="328"/>
      <c r="R141" s="328"/>
      <c r="S141" s="328"/>
      <c r="T141" s="328"/>
      <c r="U141" s="328"/>
      <c r="V141" s="328"/>
      <c r="W141" s="328"/>
      <c r="X141" s="328"/>
      <c r="Y141" s="328"/>
      <c r="Z141" s="328"/>
      <c r="AA141" s="328"/>
      <c r="AB141" s="328"/>
    </row>
    <row r="142" ht="15.75" customHeight="1">
      <c r="A142" s="328"/>
      <c r="B142" s="328"/>
      <c r="C142" s="328"/>
      <c r="D142" s="328"/>
      <c r="E142" s="328"/>
      <c r="F142" s="328"/>
      <c r="G142" s="328"/>
      <c r="H142" s="328"/>
      <c r="I142" s="328"/>
      <c r="J142" s="328"/>
      <c r="K142" s="328"/>
      <c r="L142" s="328"/>
      <c r="M142" s="328"/>
      <c r="N142" s="328"/>
      <c r="O142" s="328"/>
      <c r="P142" s="328"/>
      <c r="Q142" s="328"/>
      <c r="R142" s="328"/>
      <c r="S142" s="328"/>
      <c r="T142" s="328"/>
      <c r="U142" s="328"/>
      <c r="V142" s="328"/>
      <c r="W142" s="328"/>
      <c r="X142" s="328"/>
      <c r="Y142" s="328"/>
      <c r="Z142" s="328"/>
      <c r="AA142" s="328"/>
      <c r="AB142" s="328"/>
    </row>
    <row r="143" ht="15.75" customHeight="1">
      <c r="A143" s="328"/>
      <c r="B143" s="328"/>
      <c r="C143" s="328"/>
      <c r="D143" s="328"/>
      <c r="E143" s="328"/>
      <c r="F143" s="328"/>
      <c r="G143" s="328"/>
      <c r="H143" s="328"/>
      <c r="I143" s="328"/>
      <c r="J143" s="328"/>
      <c r="K143" s="328"/>
      <c r="L143" s="328"/>
      <c r="M143" s="328"/>
      <c r="N143" s="328"/>
      <c r="O143" s="328"/>
      <c r="P143" s="328"/>
      <c r="Q143" s="328"/>
      <c r="R143" s="328"/>
      <c r="S143" s="328"/>
      <c r="T143" s="328"/>
      <c r="U143" s="328"/>
      <c r="V143" s="328"/>
      <c r="W143" s="328"/>
      <c r="X143" s="328"/>
      <c r="Y143" s="328"/>
      <c r="Z143" s="328"/>
      <c r="AA143" s="328"/>
      <c r="AB143" s="328"/>
    </row>
    <row r="144" ht="15.75" customHeight="1">
      <c r="A144" s="328"/>
      <c r="B144" s="328"/>
      <c r="C144" s="328"/>
      <c r="D144" s="328"/>
      <c r="E144" s="328"/>
      <c r="F144" s="328"/>
      <c r="G144" s="328"/>
      <c r="H144" s="328"/>
      <c r="I144" s="328"/>
      <c r="J144" s="328"/>
      <c r="K144" s="328"/>
      <c r="L144" s="328"/>
      <c r="M144" s="328"/>
      <c r="N144" s="328"/>
      <c r="O144" s="328"/>
      <c r="P144" s="328"/>
      <c r="Q144" s="328"/>
      <c r="R144" s="328"/>
      <c r="S144" s="328"/>
      <c r="T144" s="328"/>
      <c r="U144" s="328"/>
      <c r="V144" s="328"/>
      <c r="W144" s="328"/>
      <c r="X144" s="328"/>
      <c r="Y144" s="328"/>
      <c r="Z144" s="328"/>
      <c r="AA144" s="328"/>
      <c r="AB144" s="328"/>
    </row>
    <row r="145" ht="15.75" customHeight="1">
      <c r="A145" s="328"/>
      <c r="B145" s="328"/>
      <c r="C145" s="328"/>
      <c r="D145" s="328"/>
      <c r="E145" s="328"/>
      <c r="F145" s="328"/>
      <c r="G145" s="328"/>
      <c r="H145" s="328"/>
      <c r="I145" s="328"/>
      <c r="J145" s="328"/>
      <c r="K145" s="328"/>
      <c r="L145" s="328"/>
      <c r="M145" s="328"/>
      <c r="N145" s="328"/>
      <c r="O145" s="328"/>
      <c r="P145" s="328"/>
      <c r="Q145" s="328"/>
      <c r="R145" s="328"/>
      <c r="S145" s="328"/>
      <c r="T145" s="328"/>
      <c r="U145" s="328"/>
      <c r="V145" s="328"/>
      <c r="W145" s="328"/>
      <c r="X145" s="328"/>
      <c r="Y145" s="328"/>
      <c r="Z145" s="328"/>
      <c r="AA145" s="328"/>
      <c r="AB145" s="328"/>
    </row>
    <row r="146" ht="15.75" customHeight="1">
      <c r="A146" s="328"/>
      <c r="B146" s="328"/>
      <c r="C146" s="328"/>
      <c r="D146" s="328"/>
      <c r="E146" s="328"/>
      <c r="F146" s="328"/>
      <c r="G146" s="328"/>
      <c r="H146" s="328"/>
      <c r="I146" s="328"/>
      <c r="J146" s="328"/>
      <c r="K146" s="328"/>
      <c r="L146" s="328"/>
      <c r="M146" s="328"/>
      <c r="N146" s="328"/>
      <c r="O146" s="328"/>
      <c r="P146" s="328"/>
      <c r="Q146" s="328"/>
      <c r="R146" s="328"/>
      <c r="S146" s="328"/>
      <c r="T146" s="328"/>
      <c r="U146" s="328"/>
      <c r="V146" s="328"/>
      <c r="W146" s="328"/>
      <c r="X146" s="328"/>
      <c r="Y146" s="328"/>
      <c r="Z146" s="328"/>
      <c r="AA146" s="328"/>
      <c r="AB146" s="328"/>
    </row>
    <row r="147" ht="15.75" customHeight="1">
      <c r="A147" s="328"/>
      <c r="B147" s="328"/>
      <c r="C147" s="328"/>
      <c r="D147" s="328"/>
      <c r="E147" s="328"/>
      <c r="F147" s="328"/>
      <c r="G147" s="328"/>
      <c r="H147" s="328"/>
      <c r="I147" s="328"/>
      <c r="J147" s="328"/>
      <c r="K147" s="328"/>
      <c r="L147" s="328"/>
      <c r="M147" s="328"/>
      <c r="N147" s="328"/>
      <c r="O147" s="328"/>
      <c r="P147" s="328"/>
      <c r="Q147" s="328"/>
      <c r="R147" s="328"/>
      <c r="S147" s="328"/>
      <c r="T147" s="328"/>
      <c r="U147" s="328"/>
      <c r="V147" s="328"/>
      <c r="W147" s="328"/>
      <c r="X147" s="328"/>
      <c r="Y147" s="328"/>
      <c r="Z147" s="328"/>
      <c r="AA147" s="328"/>
      <c r="AB147" s="328"/>
    </row>
    <row r="148" ht="15.75" customHeight="1">
      <c r="A148" s="328"/>
      <c r="B148" s="328"/>
      <c r="C148" s="328"/>
      <c r="D148" s="328"/>
      <c r="E148" s="328"/>
      <c r="F148" s="328"/>
      <c r="G148" s="328"/>
      <c r="H148" s="328"/>
      <c r="I148" s="328"/>
      <c r="J148" s="328"/>
      <c r="K148" s="328"/>
      <c r="L148" s="328"/>
      <c r="M148" s="328"/>
      <c r="N148" s="328"/>
      <c r="O148" s="328"/>
      <c r="P148" s="328"/>
      <c r="Q148" s="328"/>
      <c r="R148" s="328"/>
      <c r="S148" s="328"/>
      <c r="T148" s="328"/>
      <c r="U148" s="328"/>
      <c r="V148" s="328"/>
      <c r="W148" s="328"/>
      <c r="X148" s="328"/>
      <c r="Y148" s="328"/>
      <c r="Z148" s="328"/>
      <c r="AA148" s="328"/>
      <c r="AB148" s="328"/>
    </row>
    <row r="149" ht="15.75" customHeight="1">
      <c r="A149" s="328"/>
      <c r="B149" s="328"/>
      <c r="C149" s="328"/>
      <c r="D149" s="328"/>
      <c r="E149" s="328"/>
      <c r="F149" s="328"/>
      <c r="G149" s="328"/>
      <c r="H149" s="328"/>
      <c r="I149" s="328"/>
      <c r="J149" s="328"/>
      <c r="K149" s="328"/>
      <c r="L149" s="328"/>
      <c r="M149" s="328"/>
      <c r="N149" s="328"/>
      <c r="O149" s="328"/>
      <c r="P149" s="328"/>
      <c r="Q149" s="328"/>
      <c r="R149" s="328"/>
      <c r="S149" s="328"/>
      <c r="T149" s="328"/>
      <c r="U149" s="328"/>
      <c r="V149" s="328"/>
      <c r="W149" s="328"/>
      <c r="X149" s="328"/>
      <c r="Y149" s="328"/>
      <c r="Z149" s="328"/>
      <c r="AA149" s="328"/>
      <c r="AB149" s="328"/>
    </row>
    <row r="150" ht="15.75" customHeight="1">
      <c r="A150" s="328"/>
      <c r="B150" s="328"/>
      <c r="C150" s="328"/>
      <c r="D150" s="328"/>
      <c r="E150" s="328"/>
      <c r="F150" s="328"/>
      <c r="G150" s="328"/>
      <c r="H150" s="328"/>
      <c r="I150" s="328"/>
      <c r="J150" s="328"/>
      <c r="K150" s="328"/>
      <c r="L150" s="328"/>
      <c r="M150" s="328"/>
      <c r="N150" s="328"/>
      <c r="O150" s="328"/>
      <c r="P150" s="328"/>
      <c r="Q150" s="328"/>
      <c r="R150" s="328"/>
      <c r="S150" s="328"/>
      <c r="T150" s="328"/>
      <c r="U150" s="328"/>
      <c r="V150" s="328"/>
      <c r="W150" s="328"/>
      <c r="X150" s="328"/>
      <c r="Y150" s="328"/>
      <c r="Z150" s="328"/>
      <c r="AA150" s="328"/>
      <c r="AB150" s="328"/>
    </row>
    <row r="151" ht="15.75" customHeight="1">
      <c r="A151" s="328"/>
      <c r="B151" s="328"/>
      <c r="C151" s="328"/>
      <c r="D151" s="328"/>
      <c r="E151" s="328"/>
      <c r="F151" s="328"/>
      <c r="G151" s="328"/>
      <c r="H151" s="328"/>
      <c r="I151" s="328"/>
      <c r="J151" s="328"/>
      <c r="K151" s="328"/>
      <c r="L151" s="328"/>
      <c r="M151" s="328"/>
      <c r="N151" s="328"/>
      <c r="O151" s="328"/>
      <c r="P151" s="328"/>
      <c r="Q151" s="328"/>
      <c r="R151" s="328"/>
      <c r="S151" s="328"/>
      <c r="T151" s="328"/>
      <c r="U151" s="328"/>
      <c r="V151" s="328"/>
      <c r="W151" s="328"/>
      <c r="X151" s="328"/>
      <c r="Y151" s="328"/>
      <c r="Z151" s="328"/>
      <c r="AA151" s="328"/>
      <c r="AB151" s="328"/>
    </row>
    <row r="152" ht="15.75" customHeight="1">
      <c r="A152" s="328"/>
      <c r="B152" s="328"/>
      <c r="C152" s="328"/>
      <c r="D152" s="328"/>
      <c r="E152" s="328"/>
      <c r="F152" s="328"/>
      <c r="G152" s="328"/>
      <c r="H152" s="328"/>
      <c r="I152" s="328"/>
      <c r="J152" s="328"/>
      <c r="K152" s="328"/>
      <c r="L152" s="328"/>
      <c r="M152" s="328"/>
      <c r="N152" s="328"/>
      <c r="O152" s="328"/>
      <c r="P152" s="328"/>
      <c r="Q152" s="328"/>
      <c r="R152" s="328"/>
      <c r="S152" s="328"/>
      <c r="T152" s="328"/>
      <c r="U152" s="328"/>
      <c r="V152" s="328"/>
      <c r="W152" s="328"/>
      <c r="X152" s="328"/>
      <c r="Y152" s="328"/>
      <c r="Z152" s="328"/>
      <c r="AA152" s="328"/>
      <c r="AB152" s="328"/>
    </row>
    <row r="153" ht="15.75" customHeight="1">
      <c r="A153" s="328"/>
      <c r="B153" s="328"/>
      <c r="C153" s="328"/>
      <c r="D153" s="328"/>
      <c r="E153" s="328"/>
      <c r="F153" s="328"/>
      <c r="G153" s="328"/>
      <c r="H153" s="328"/>
      <c r="I153" s="328"/>
      <c r="J153" s="328"/>
      <c r="K153" s="328"/>
      <c r="L153" s="328"/>
      <c r="M153" s="328"/>
      <c r="N153" s="328"/>
      <c r="O153" s="328"/>
      <c r="P153" s="328"/>
      <c r="Q153" s="328"/>
      <c r="R153" s="328"/>
      <c r="S153" s="328"/>
      <c r="T153" s="328"/>
      <c r="U153" s="328"/>
      <c r="V153" s="328"/>
      <c r="W153" s="328"/>
      <c r="X153" s="328"/>
      <c r="Y153" s="328"/>
      <c r="Z153" s="328"/>
      <c r="AA153" s="328"/>
      <c r="AB153" s="328"/>
    </row>
    <row r="154" ht="15.75" customHeight="1">
      <c r="A154" s="328"/>
      <c r="B154" s="328"/>
      <c r="C154" s="328"/>
      <c r="D154" s="328"/>
      <c r="E154" s="328"/>
      <c r="F154" s="328"/>
      <c r="G154" s="328"/>
      <c r="H154" s="328"/>
      <c r="I154" s="328"/>
      <c r="J154" s="328"/>
      <c r="K154" s="328"/>
      <c r="L154" s="328"/>
      <c r="M154" s="328"/>
      <c r="N154" s="328"/>
      <c r="O154" s="328"/>
      <c r="P154" s="328"/>
      <c r="Q154" s="328"/>
      <c r="R154" s="328"/>
      <c r="S154" s="328"/>
      <c r="T154" s="328"/>
      <c r="U154" s="328"/>
      <c r="V154" s="328"/>
      <c r="W154" s="328"/>
      <c r="X154" s="328"/>
      <c r="Y154" s="328"/>
      <c r="Z154" s="328"/>
      <c r="AA154" s="328"/>
      <c r="AB154" s="328"/>
    </row>
    <row r="155" ht="15.75" customHeight="1">
      <c r="A155" s="328"/>
      <c r="B155" s="328"/>
      <c r="C155" s="328"/>
      <c r="D155" s="328"/>
      <c r="E155" s="328"/>
      <c r="F155" s="328"/>
      <c r="G155" s="328"/>
      <c r="H155" s="328"/>
      <c r="I155" s="328"/>
      <c r="J155" s="328"/>
      <c r="K155" s="328"/>
      <c r="L155" s="328"/>
      <c r="M155" s="328"/>
      <c r="N155" s="328"/>
      <c r="O155" s="328"/>
      <c r="P155" s="328"/>
      <c r="Q155" s="328"/>
      <c r="R155" s="328"/>
      <c r="S155" s="328"/>
      <c r="T155" s="328"/>
      <c r="U155" s="328"/>
      <c r="V155" s="328"/>
      <c r="W155" s="328"/>
      <c r="X155" s="328"/>
      <c r="Y155" s="328"/>
      <c r="Z155" s="328"/>
      <c r="AA155" s="328"/>
      <c r="AB155" s="328"/>
    </row>
    <row r="156" ht="15.75" customHeight="1">
      <c r="A156" s="328"/>
      <c r="B156" s="328"/>
      <c r="C156" s="328"/>
      <c r="D156" s="328"/>
      <c r="E156" s="328"/>
      <c r="F156" s="328"/>
      <c r="G156" s="328"/>
      <c r="H156" s="328"/>
      <c r="I156" s="328"/>
      <c r="J156" s="328"/>
      <c r="K156" s="328"/>
      <c r="L156" s="328"/>
      <c r="M156" s="328"/>
      <c r="N156" s="328"/>
      <c r="O156" s="328"/>
      <c r="P156" s="328"/>
      <c r="Q156" s="328"/>
      <c r="R156" s="328"/>
      <c r="S156" s="328"/>
      <c r="T156" s="328"/>
      <c r="U156" s="328"/>
      <c r="V156" s="328"/>
      <c r="W156" s="328"/>
      <c r="X156" s="328"/>
      <c r="Y156" s="328"/>
      <c r="Z156" s="328"/>
      <c r="AA156" s="328"/>
      <c r="AB156" s="328"/>
    </row>
    <row r="157" ht="15.75" customHeight="1">
      <c r="A157" s="328"/>
      <c r="B157" s="328"/>
      <c r="C157" s="328"/>
      <c r="D157" s="328"/>
      <c r="E157" s="328"/>
      <c r="F157" s="328"/>
      <c r="G157" s="328"/>
      <c r="H157" s="328"/>
      <c r="I157" s="328"/>
      <c r="J157" s="328"/>
      <c r="K157" s="328"/>
      <c r="L157" s="328"/>
      <c r="M157" s="328"/>
      <c r="N157" s="328"/>
      <c r="O157" s="328"/>
      <c r="P157" s="328"/>
      <c r="Q157" s="328"/>
      <c r="R157" s="328"/>
      <c r="S157" s="328"/>
      <c r="T157" s="328"/>
      <c r="U157" s="328"/>
      <c r="V157" s="328"/>
      <c r="W157" s="328"/>
      <c r="X157" s="328"/>
      <c r="Y157" s="328"/>
      <c r="Z157" s="328"/>
      <c r="AA157" s="328"/>
      <c r="AB157" s="328"/>
    </row>
    <row r="158" ht="15.75" customHeight="1">
      <c r="A158" s="328"/>
      <c r="B158" s="328"/>
      <c r="C158" s="328"/>
      <c r="D158" s="328"/>
      <c r="E158" s="328"/>
      <c r="F158" s="328"/>
      <c r="G158" s="328"/>
      <c r="H158" s="328"/>
      <c r="I158" s="328"/>
      <c r="J158" s="328"/>
      <c r="K158" s="328"/>
      <c r="L158" s="328"/>
      <c r="M158" s="328"/>
      <c r="N158" s="328"/>
      <c r="O158" s="328"/>
      <c r="P158" s="328"/>
      <c r="Q158" s="328"/>
      <c r="R158" s="328"/>
      <c r="S158" s="328"/>
      <c r="T158" s="328"/>
      <c r="U158" s="328"/>
      <c r="V158" s="328"/>
      <c r="W158" s="328"/>
      <c r="X158" s="328"/>
      <c r="Y158" s="328"/>
      <c r="Z158" s="328"/>
      <c r="AA158" s="328"/>
      <c r="AB158" s="328"/>
    </row>
    <row r="159" ht="15.75" customHeight="1">
      <c r="A159" s="328"/>
      <c r="B159" s="328"/>
      <c r="C159" s="328"/>
      <c r="D159" s="328"/>
      <c r="E159" s="328"/>
      <c r="F159" s="328"/>
      <c r="G159" s="328"/>
      <c r="H159" s="328"/>
      <c r="I159" s="328"/>
      <c r="J159" s="328"/>
      <c r="K159" s="328"/>
      <c r="L159" s="328"/>
      <c r="M159" s="328"/>
      <c r="N159" s="328"/>
      <c r="O159" s="328"/>
      <c r="P159" s="328"/>
      <c r="Q159" s="328"/>
      <c r="R159" s="328"/>
      <c r="S159" s="328"/>
      <c r="T159" s="328"/>
      <c r="U159" s="328"/>
      <c r="V159" s="328"/>
      <c r="W159" s="328"/>
      <c r="X159" s="328"/>
      <c r="Y159" s="328"/>
      <c r="Z159" s="328"/>
      <c r="AA159" s="328"/>
      <c r="AB159" s="328"/>
    </row>
    <row r="160" ht="15.75" customHeight="1">
      <c r="A160" s="328"/>
      <c r="B160" s="328"/>
      <c r="C160" s="328"/>
      <c r="D160" s="328"/>
      <c r="E160" s="328"/>
      <c r="F160" s="328"/>
      <c r="G160" s="328"/>
      <c r="H160" s="328"/>
      <c r="I160" s="328"/>
      <c r="J160" s="328"/>
      <c r="K160" s="328"/>
      <c r="L160" s="328"/>
      <c r="M160" s="328"/>
      <c r="N160" s="328"/>
      <c r="O160" s="328"/>
      <c r="P160" s="328"/>
      <c r="Q160" s="328"/>
      <c r="R160" s="328"/>
      <c r="S160" s="328"/>
      <c r="T160" s="328"/>
      <c r="U160" s="328"/>
      <c r="V160" s="328"/>
      <c r="W160" s="328"/>
      <c r="X160" s="328"/>
      <c r="Y160" s="328"/>
      <c r="Z160" s="328"/>
      <c r="AA160" s="328"/>
      <c r="AB160" s="328"/>
    </row>
    <row r="161" ht="15.75" customHeight="1">
      <c r="A161" s="328"/>
      <c r="B161" s="328"/>
      <c r="C161" s="328"/>
      <c r="D161" s="328"/>
      <c r="E161" s="328"/>
      <c r="F161" s="328"/>
      <c r="G161" s="328"/>
      <c r="H161" s="328"/>
      <c r="I161" s="328"/>
      <c r="J161" s="328"/>
      <c r="K161" s="328"/>
      <c r="L161" s="328"/>
      <c r="M161" s="328"/>
      <c r="N161" s="328"/>
      <c r="O161" s="328"/>
      <c r="P161" s="328"/>
      <c r="Q161" s="328"/>
      <c r="R161" s="328"/>
      <c r="S161" s="328"/>
      <c r="T161" s="328"/>
      <c r="U161" s="328"/>
      <c r="V161" s="328"/>
      <c r="W161" s="328"/>
      <c r="X161" s="328"/>
      <c r="Y161" s="328"/>
      <c r="Z161" s="328"/>
      <c r="AA161" s="328"/>
      <c r="AB161" s="328"/>
    </row>
    <row r="162" ht="15.75" customHeight="1">
      <c r="A162" s="328"/>
      <c r="B162" s="328"/>
      <c r="C162" s="328"/>
      <c r="D162" s="328"/>
      <c r="E162" s="328"/>
      <c r="F162" s="328"/>
      <c r="G162" s="328"/>
      <c r="H162" s="328"/>
      <c r="I162" s="328"/>
      <c r="J162" s="328"/>
      <c r="K162" s="328"/>
      <c r="L162" s="328"/>
      <c r="M162" s="328"/>
      <c r="N162" s="328"/>
      <c r="O162" s="328"/>
      <c r="P162" s="328"/>
      <c r="Q162" s="328"/>
      <c r="R162" s="328"/>
      <c r="S162" s="328"/>
      <c r="T162" s="328"/>
      <c r="U162" s="328"/>
      <c r="V162" s="328"/>
      <c r="W162" s="328"/>
      <c r="X162" s="328"/>
      <c r="Y162" s="328"/>
      <c r="Z162" s="328"/>
      <c r="AA162" s="328"/>
      <c r="AB162" s="328"/>
    </row>
    <row r="163" ht="15.75" customHeight="1">
      <c r="A163" s="328"/>
      <c r="B163" s="328"/>
      <c r="C163" s="328"/>
      <c r="D163" s="328"/>
      <c r="E163" s="328"/>
      <c r="F163" s="328"/>
      <c r="G163" s="328"/>
      <c r="H163" s="328"/>
      <c r="I163" s="328"/>
      <c r="J163" s="328"/>
      <c r="K163" s="328"/>
      <c r="L163" s="328"/>
      <c r="M163" s="328"/>
      <c r="N163" s="328"/>
      <c r="O163" s="328"/>
      <c r="P163" s="328"/>
      <c r="Q163" s="328"/>
      <c r="R163" s="328"/>
      <c r="S163" s="328"/>
      <c r="T163" s="328"/>
      <c r="U163" s="328"/>
      <c r="V163" s="328"/>
      <c r="W163" s="328"/>
      <c r="X163" s="328"/>
      <c r="Y163" s="328"/>
      <c r="Z163" s="328"/>
      <c r="AA163" s="328"/>
      <c r="AB163" s="328"/>
    </row>
    <row r="164" ht="15.75" customHeight="1">
      <c r="A164" s="328"/>
      <c r="B164" s="328"/>
      <c r="C164" s="328"/>
      <c r="D164" s="328"/>
      <c r="E164" s="328"/>
      <c r="F164" s="328"/>
      <c r="G164" s="328"/>
      <c r="H164" s="328"/>
      <c r="I164" s="328"/>
      <c r="J164" s="328"/>
      <c r="K164" s="328"/>
      <c r="L164" s="328"/>
      <c r="M164" s="328"/>
      <c r="N164" s="328"/>
      <c r="O164" s="328"/>
      <c r="P164" s="328"/>
      <c r="Q164" s="328"/>
      <c r="R164" s="328"/>
      <c r="S164" s="328"/>
      <c r="T164" s="328"/>
      <c r="U164" s="328"/>
      <c r="V164" s="328"/>
      <c r="W164" s="328"/>
      <c r="X164" s="328"/>
      <c r="Y164" s="328"/>
      <c r="Z164" s="328"/>
      <c r="AA164" s="328"/>
      <c r="AB164" s="328"/>
    </row>
    <row r="165" ht="15.75" customHeight="1">
      <c r="A165" s="328"/>
      <c r="B165" s="328"/>
      <c r="C165" s="328"/>
      <c r="D165" s="328"/>
      <c r="E165" s="328"/>
      <c r="F165" s="328"/>
      <c r="G165" s="328"/>
      <c r="H165" s="328"/>
      <c r="I165" s="328"/>
      <c r="J165" s="328"/>
      <c r="K165" s="328"/>
      <c r="L165" s="328"/>
      <c r="M165" s="328"/>
      <c r="N165" s="328"/>
      <c r="O165" s="328"/>
      <c r="P165" s="328"/>
      <c r="Q165" s="328"/>
      <c r="R165" s="328"/>
      <c r="S165" s="328"/>
      <c r="T165" s="328"/>
      <c r="U165" s="328"/>
      <c r="V165" s="328"/>
      <c r="W165" s="328"/>
      <c r="X165" s="328"/>
      <c r="Y165" s="328"/>
      <c r="Z165" s="328"/>
      <c r="AA165" s="328"/>
      <c r="AB165" s="328"/>
    </row>
    <row r="166" ht="15.75" customHeight="1">
      <c r="A166" s="328"/>
      <c r="B166" s="328"/>
      <c r="C166" s="328"/>
      <c r="D166" s="328"/>
      <c r="E166" s="328"/>
      <c r="F166" s="328"/>
      <c r="G166" s="328"/>
      <c r="H166" s="328"/>
      <c r="I166" s="328"/>
      <c r="J166" s="328"/>
      <c r="K166" s="328"/>
      <c r="L166" s="328"/>
      <c r="M166" s="328"/>
      <c r="N166" s="328"/>
      <c r="O166" s="328"/>
      <c r="P166" s="328"/>
      <c r="Q166" s="328"/>
      <c r="R166" s="328"/>
      <c r="S166" s="328"/>
      <c r="T166" s="328"/>
      <c r="U166" s="328"/>
      <c r="V166" s="328"/>
      <c r="W166" s="328"/>
      <c r="X166" s="328"/>
      <c r="Y166" s="328"/>
      <c r="Z166" s="328"/>
      <c r="AA166" s="328"/>
      <c r="AB166" s="328"/>
    </row>
    <row r="167" ht="15.75" customHeight="1">
      <c r="A167" s="328"/>
      <c r="B167" s="328"/>
      <c r="C167" s="328"/>
      <c r="D167" s="328"/>
      <c r="E167" s="328"/>
      <c r="F167" s="328"/>
      <c r="G167" s="328"/>
      <c r="H167" s="328"/>
      <c r="I167" s="328"/>
      <c r="J167" s="328"/>
      <c r="K167" s="328"/>
      <c r="L167" s="328"/>
      <c r="M167" s="328"/>
      <c r="N167" s="328"/>
      <c r="O167" s="328"/>
      <c r="P167" s="328"/>
      <c r="Q167" s="328"/>
      <c r="R167" s="328"/>
      <c r="S167" s="328"/>
      <c r="T167" s="328"/>
      <c r="U167" s="328"/>
      <c r="V167" s="328"/>
      <c r="W167" s="328"/>
      <c r="X167" s="328"/>
      <c r="Y167" s="328"/>
      <c r="Z167" s="328"/>
      <c r="AA167" s="328"/>
      <c r="AB167" s="328"/>
    </row>
    <row r="168" ht="15.75" customHeight="1">
      <c r="A168" s="328"/>
      <c r="B168" s="328"/>
      <c r="C168" s="328"/>
      <c r="D168" s="328"/>
      <c r="E168" s="328"/>
      <c r="F168" s="328"/>
      <c r="G168" s="328"/>
      <c r="H168" s="328"/>
      <c r="I168" s="328"/>
      <c r="J168" s="328"/>
      <c r="K168" s="328"/>
      <c r="L168" s="328"/>
      <c r="M168" s="328"/>
      <c r="N168" s="328"/>
      <c r="O168" s="328"/>
      <c r="P168" s="328"/>
      <c r="Q168" s="328"/>
      <c r="R168" s="328"/>
      <c r="S168" s="328"/>
      <c r="T168" s="328"/>
      <c r="U168" s="328"/>
      <c r="V168" s="328"/>
      <c r="W168" s="328"/>
      <c r="X168" s="328"/>
      <c r="Y168" s="328"/>
      <c r="Z168" s="328"/>
      <c r="AA168" s="328"/>
      <c r="AB168" s="328"/>
    </row>
    <row r="169" ht="15.75" customHeight="1">
      <c r="A169" s="328"/>
      <c r="B169" s="328"/>
      <c r="C169" s="328"/>
      <c r="D169" s="328"/>
      <c r="E169" s="328"/>
      <c r="F169" s="328"/>
      <c r="G169" s="328"/>
      <c r="H169" s="328"/>
      <c r="I169" s="328"/>
      <c r="J169" s="328"/>
      <c r="K169" s="328"/>
      <c r="L169" s="328"/>
      <c r="M169" s="328"/>
      <c r="N169" s="328"/>
      <c r="O169" s="328"/>
      <c r="P169" s="328"/>
      <c r="Q169" s="328"/>
      <c r="R169" s="328"/>
      <c r="S169" s="328"/>
      <c r="T169" s="328"/>
      <c r="U169" s="328"/>
      <c r="V169" s="328"/>
      <c r="W169" s="328"/>
      <c r="X169" s="328"/>
      <c r="Y169" s="328"/>
      <c r="Z169" s="328"/>
      <c r="AA169" s="328"/>
      <c r="AB169" s="328"/>
    </row>
    <row r="170" ht="15.75" customHeight="1">
      <c r="A170" s="328"/>
      <c r="B170" s="328"/>
      <c r="C170" s="328"/>
      <c r="D170" s="328"/>
      <c r="E170" s="328"/>
      <c r="F170" s="328"/>
      <c r="G170" s="328"/>
      <c r="H170" s="328"/>
      <c r="I170" s="328"/>
      <c r="J170" s="328"/>
      <c r="K170" s="328"/>
      <c r="L170" s="328"/>
      <c r="M170" s="328"/>
      <c r="N170" s="328"/>
      <c r="O170" s="328"/>
      <c r="P170" s="328"/>
      <c r="Q170" s="328"/>
      <c r="R170" s="328"/>
      <c r="S170" s="328"/>
      <c r="T170" s="328"/>
      <c r="U170" s="328"/>
      <c r="V170" s="328"/>
      <c r="W170" s="328"/>
      <c r="X170" s="328"/>
      <c r="Y170" s="328"/>
      <c r="Z170" s="328"/>
      <c r="AA170" s="328"/>
      <c r="AB170" s="328"/>
    </row>
    <row r="171" ht="15.75" customHeight="1">
      <c r="A171" s="328"/>
      <c r="B171" s="328"/>
      <c r="C171" s="328"/>
      <c r="D171" s="328"/>
      <c r="E171" s="328"/>
      <c r="F171" s="328"/>
      <c r="G171" s="328"/>
      <c r="H171" s="328"/>
      <c r="I171" s="328"/>
      <c r="J171" s="328"/>
      <c r="K171" s="328"/>
      <c r="L171" s="328"/>
      <c r="M171" s="328"/>
      <c r="N171" s="328"/>
      <c r="O171" s="328"/>
      <c r="P171" s="328"/>
      <c r="Q171" s="328"/>
      <c r="R171" s="328"/>
      <c r="S171" s="328"/>
      <c r="T171" s="328"/>
      <c r="U171" s="328"/>
      <c r="V171" s="328"/>
      <c r="W171" s="328"/>
      <c r="X171" s="328"/>
      <c r="Y171" s="328"/>
      <c r="Z171" s="328"/>
      <c r="AA171" s="328"/>
      <c r="AB171" s="328"/>
    </row>
    <row r="172" ht="15.75" customHeight="1">
      <c r="A172" s="328"/>
      <c r="B172" s="328"/>
      <c r="C172" s="328"/>
      <c r="D172" s="328"/>
      <c r="E172" s="328"/>
      <c r="F172" s="328"/>
      <c r="G172" s="328"/>
      <c r="H172" s="328"/>
      <c r="I172" s="328"/>
      <c r="J172" s="328"/>
      <c r="K172" s="328"/>
      <c r="L172" s="328"/>
      <c r="M172" s="328"/>
      <c r="N172" s="328"/>
      <c r="O172" s="328"/>
      <c r="P172" s="328"/>
      <c r="Q172" s="328"/>
      <c r="R172" s="328"/>
      <c r="S172" s="328"/>
      <c r="T172" s="328"/>
      <c r="U172" s="328"/>
      <c r="V172" s="328"/>
      <c r="W172" s="328"/>
      <c r="X172" s="328"/>
      <c r="Y172" s="328"/>
      <c r="Z172" s="328"/>
      <c r="AA172" s="328"/>
      <c r="AB172" s="328"/>
    </row>
    <row r="173" ht="15.75" customHeight="1">
      <c r="A173" s="328"/>
      <c r="B173" s="328"/>
      <c r="C173" s="328"/>
      <c r="D173" s="328"/>
      <c r="E173" s="328"/>
      <c r="F173" s="328"/>
      <c r="G173" s="328"/>
      <c r="H173" s="328"/>
      <c r="I173" s="328"/>
      <c r="J173" s="328"/>
      <c r="K173" s="328"/>
      <c r="L173" s="328"/>
      <c r="M173" s="328"/>
      <c r="N173" s="328"/>
      <c r="O173" s="328"/>
      <c r="P173" s="328"/>
      <c r="Q173" s="328"/>
      <c r="R173" s="328"/>
      <c r="S173" s="328"/>
      <c r="T173" s="328"/>
      <c r="U173" s="328"/>
      <c r="V173" s="328"/>
      <c r="W173" s="328"/>
      <c r="X173" s="328"/>
      <c r="Y173" s="328"/>
      <c r="Z173" s="328"/>
      <c r="AA173" s="328"/>
      <c r="AB173" s="328"/>
    </row>
    <row r="174" ht="15.75" customHeight="1">
      <c r="A174" s="328"/>
      <c r="B174" s="328"/>
      <c r="C174" s="328"/>
      <c r="D174" s="328"/>
      <c r="E174" s="328"/>
      <c r="F174" s="328"/>
      <c r="G174" s="328"/>
      <c r="H174" s="328"/>
      <c r="I174" s="328"/>
      <c r="J174" s="328"/>
      <c r="K174" s="328"/>
      <c r="L174" s="328"/>
      <c r="M174" s="328"/>
      <c r="N174" s="328"/>
      <c r="O174" s="328"/>
      <c r="P174" s="328"/>
      <c r="Q174" s="328"/>
      <c r="R174" s="328"/>
      <c r="S174" s="328"/>
      <c r="T174" s="328"/>
      <c r="U174" s="328"/>
      <c r="V174" s="328"/>
      <c r="W174" s="328"/>
      <c r="X174" s="328"/>
      <c r="Y174" s="328"/>
      <c r="Z174" s="328"/>
      <c r="AA174" s="328"/>
      <c r="AB174" s="328"/>
    </row>
    <row r="175" ht="15.75" customHeight="1">
      <c r="A175" s="328"/>
      <c r="B175" s="328"/>
      <c r="C175" s="328"/>
      <c r="D175" s="328"/>
      <c r="E175" s="328"/>
      <c r="F175" s="328"/>
      <c r="G175" s="328"/>
      <c r="H175" s="328"/>
      <c r="I175" s="328"/>
      <c r="J175" s="328"/>
      <c r="K175" s="328"/>
      <c r="L175" s="328"/>
      <c r="M175" s="328"/>
      <c r="N175" s="328"/>
      <c r="O175" s="328"/>
      <c r="P175" s="328"/>
      <c r="Q175" s="328"/>
      <c r="R175" s="328"/>
      <c r="S175" s="328"/>
      <c r="T175" s="328"/>
      <c r="U175" s="328"/>
      <c r="V175" s="328"/>
      <c r="W175" s="328"/>
      <c r="X175" s="328"/>
      <c r="Y175" s="328"/>
      <c r="Z175" s="328"/>
      <c r="AA175" s="328"/>
      <c r="AB175" s="328"/>
    </row>
    <row r="176" ht="15.75" customHeight="1">
      <c r="A176" s="328"/>
      <c r="B176" s="328"/>
      <c r="C176" s="328"/>
      <c r="D176" s="328"/>
      <c r="E176" s="328"/>
      <c r="F176" s="328"/>
      <c r="G176" s="328"/>
      <c r="H176" s="328"/>
      <c r="I176" s="328"/>
      <c r="J176" s="328"/>
      <c r="K176" s="328"/>
      <c r="L176" s="328"/>
      <c r="M176" s="328"/>
      <c r="N176" s="328"/>
      <c r="O176" s="328"/>
      <c r="P176" s="328"/>
      <c r="Q176" s="328"/>
      <c r="R176" s="328"/>
      <c r="S176" s="328"/>
      <c r="T176" s="328"/>
      <c r="U176" s="328"/>
      <c r="V176" s="328"/>
      <c r="W176" s="328"/>
      <c r="X176" s="328"/>
      <c r="Y176" s="328"/>
      <c r="Z176" s="328"/>
      <c r="AA176" s="328"/>
      <c r="AB176" s="328"/>
    </row>
    <row r="177" ht="15.75" customHeight="1">
      <c r="A177" s="328"/>
      <c r="B177" s="328"/>
      <c r="C177" s="328"/>
      <c r="D177" s="328"/>
      <c r="E177" s="328"/>
      <c r="F177" s="328"/>
      <c r="G177" s="328"/>
      <c r="H177" s="328"/>
      <c r="I177" s="328"/>
      <c r="J177" s="328"/>
      <c r="K177" s="328"/>
      <c r="L177" s="328"/>
      <c r="M177" s="328"/>
      <c r="N177" s="328"/>
      <c r="O177" s="328"/>
      <c r="P177" s="328"/>
      <c r="Q177" s="328"/>
      <c r="R177" s="328"/>
      <c r="S177" s="328"/>
      <c r="T177" s="328"/>
      <c r="U177" s="328"/>
      <c r="V177" s="328"/>
      <c r="W177" s="328"/>
      <c r="X177" s="328"/>
      <c r="Y177" s="328"/>
      <c r="Z177" s="328"/>
      <c r="AA177" s="328"/>
      <c r="AB177" s="328"/>
    </row>
    <row r="178" ht="15.75" customHeight="1">
      <c r="A178" s="328"/>
      <c r="B178" s="328"/>
      <c r="C178" s="328"/>
      <c r="D178" s="328"/>
      <c r="E178" s="328"/>
      <c r="F178" s="328"/>
      <c r="G178" s="328"/>
      <c r="H178" s="328"/>
      <c r="I178" s="328"/>
      <c r="J178" s="328"/>
      <c r="K178" s="328"/>
      <c r="L178" s="328"/>
      <c r="M178" s="328"/>
      <c r="N178" s="328"/>
      <c r="O178" s="328"/>
      <c r="P178" s="328"/>
      <c r="Q178" s="328"/>
      <c r="R178" s="328"/>
      <c r="S178" s="328"/>
      <c r="T178" s="328"/>
      <c r="U178" s="328"/>
      <c r="V178" s="328"/>
      <c r="W178" s="328"/>
      <c r="X178" s="328"/>
      <c r="Y178" s="328"/>
      <c r="Z178" s="328"/>
      <c r="AA178" s="328"/>
      <c r="AB178" s="328"/>
    </row>
    <row r="179" ht="15.75" customHeight="1">
      <c r="A179" s="328"/>
      <c r="B179" s="328"/>
      <c r="C179" s="328"/>
      <c r="D179" s="328"/>
      <c r="E179" s="328"/>
      <c r="F179" s="328"/>
      <c r="G179" s="328"/>
      <c r="H179" s="328"/>
      <c r="I179" s="328"/>
      <c r="J179" s="328"/>
      <c r="K179" s="328"/>
      <c r="L179" s="328"/>
      <c r="M179" s="328"/>
      <c r="N179" s="328"/>
      <c r="O179" s="328"/>
      <c r="P179" s="328"/>
      <c r="Q179" s="328"/>
      <c r="R179" s="328"/>
      <c r="S179" s="328"/>
      <c r="T179" s="328"/>
      <c r="U179" s="328"/>
      <c r="V179" s="328"/>
      <c r="W179" s="328"/>
      <c r="X179" s="328"/>
      <c r="Y179" s="328"/>
      <c r="Z179" s="328"/>
      <c r="AA179" s="328"/>
      <c r="AB179" s="328"/>
    </row>
    <row r="180" ht="15.75" customHeight="1">
      <c r="A180" s="328"/>
      <c r="B180" s="328"/>
      <c r="C180" s="328"/>
      <c r="D180" s="328"/>
      <c r="E180" s="328"/>
      <c r="F180" s="328"/>
      <c r="G180" s="328"/>
      <c r="H180" s="328"/>
      <c r="I180" s="328"/>
      <c r="J180" s="328"/>
      <c r="K180" s="328"/>
      <c r="L180" s="328"/>
      <c r="M180" s="328"/>
      <c r="N180" s="328"/>
      <c r="O180" s="328"/>
      <c r="P180" s="328"/>
      <c r="Q180" s="328"/>
      <c r="R180" s="328"/>
      <c r="S180" s="328"/>
      <c r="T180" s="328"/>
      <c r="U180" s="328"/>
      <c r="V180" s="328"/>
      <c r="W180" s="328"/>
      <c r="X180" s="328"/>
      <c r="Y180" s="328"/>
      <c r="Z180" s="328"/>
      <c r="AA180" s="328"/>
      <c r="AB180" s="328"/>
    </row>
    <row r="181" ht="15.75" customHeight="1">
      <c r="A181" s="328"/>
      <c r="B181" s="328"/>
      <c r="C181" s="328"/>
      <c r="D181" s="328"/>
      <c r="E181" s="328"/>
      <c r="F181" s="328"/>
      <c r="G181" s="328"/>
      <c r="H181" s="328"/>
      <c r="I181" s="328"/>
      <c r="J181" s="328"/>
      <c r="K181" s="328"/>
      <c r="L181" s="328"/>
      <c r="M181" s="328"/>
      <c r="N181" s="328"/>
      <c r="O181" s="328"/>
      <c r="P181" s="328"/>
      <c r="Q181" s="328"/>
      <c r="R181" s="328"/>
      <c r="S181" s="328"/>
      <c r="T181" s="328"/>
      <c r="U181" s="328"/>
      <c r="V181" s="328"/>
      <c r="W181" s="328"/>
      <c r="X181" s="328"/>
      <c r="Y181" s="328"/>
      <c r="Z181" s="328"/>
      <c r="AA181" s="328"/>
      <c r="AB181" s="328"/>
    </row>
    <row r="182" ht="15.75" customHeight="1">
      <c r="A182" s="328"/>
      <c r="B182" s="328"/>
      <c r="C182" s="328"/>
      <c r="D182" s="328"/>
      <c r="E182" s="328"/>
      <c r="F182" s="328"/>
      <c r="G182" s="328"/>
      <c r="H182" s="328"/>
      <c r="I182" s="328"/>
      <c r="J182" s="328"/>
      <c r="K182" s="328"/>
      <c r="L182" s="328"/>
      <c r="M182" s="328"/>
      <c r="N182" s="328"/>
      <c r="O182" s="328"/>
      <c r="P182" s="328"/>
      <c r="Q182" s="328"/>
      <c r="R182" s="328"/>
      <c r="S182" s="328"/>
      <c r="T182" s="328"/>
      <c r="U182" s="328"/>
      <c r="V182" s="328"/>
      <c r="W182" s="328"/>
      <c r="X182" s="328"/>
      <c r="Y182" s="328"/>
      <c r="Z182" s="328"/>
      <c r="AA182" s="328"/>
      <c r="AB182" s="328"/>
    </row>
    <row r="183" ht="15.75" customHeight="1">
      <c r="A183" s="328"/>
      <c r="B183" s="328"/>
      <c r="C183" s="328"/>
      <c r="D183" s="328"/>
      <c r="E183" s="328"/>
      <c r="F183" s="328"/>
      <c r="G183" s="328"/>
      <c r="H183" s="328"/>
      <c r="I183" s="328"/>
      <c r="J183" s="328"/>
      <c r="K183" s="328"/>
      <c r="L183" s="328"/>
      <c r="M183" s="328"/>
      <c r="N183" s="328"/>
      <c r="O183" s="328"/>
      <c r="P183" s="328"/>
      <c r="Q183" s="328"/>
      <c r="R183" s="328"/>
      <c r="S183" s="328"/>
      <c r="T183" s="328"/>
      <c r="U183" s="328"/>
      <c r="V183" s="328"/>
      <c r="W183" s="328"/>
      <c r="X183" s="328"/>
      <c r="Y183" s="328"/>
      <c r="Z183" s="328"/>
      <c r="AA183" s="328"/>
      <c r="AB183" s="328"/>
    </row>
    <row r="184" ht="15.75" customHeight="1">
      <c r="A184" s="328"/>
      <c r="B184" s="328"/>
      <c r="C184" s="328"/>
      <c r="D184" s="328"/>
      <c r="E184" s="328"/>
      <c r="F184" s="328"/>
      <c r="G184" s="328"/>
      <c r="H184" s="328"/>
      <c r="I184" s="328"/>
      <c r="J184" s="328"/>
      <c r="K184" s="328"/>
      <c r="L184" s="328"/>
      <c r="M184" s="328"/>
      <c r="N184" s="328"/>
      <c r="O184" s="328"/>
      <c r="P184" s="328"/>
      <c r="Q184" s="328"/>
      <c r="R184" s="328"/>
      <c r="S184" s="328"/>
      <c r="T184" s="328"/>
      <c r="U184" s="328"/>
      <c r="V184" s="328"/>
      <c r="W184" s="328"/>
      <c r="X184" s="328"/>
      <c r="Y184" s="328"/>
      <c r="Z184" s="328"/>
      <c r="AA184" s="328"/>
      <c r="AB184" s="328"/>
    </row>
    <row r="185" ht="15.75" customHeight="1">
      <c r="A185" s="328"/>
      <c r="B185" s="328"/>
      <c r="C185" s="328"/>
      <c r="D185" s="328"/>
      <c r="E185" s="328"/>
      <c r="F185" s="328"/>
      <c r="G185" s="328"/>
      <c r="H185" s="328"/>
      <c r="I185" s="328"/>
      <c r="J185" s="328"/>
      <c r="K185" s="328"/>
      <c r="L185" s="328"/>
      <c r="M185" s="328"/>
      <c r="N185" s="328"/>
      <c r="O185" s="328"/>
      <c r="P185" s="328"/>
      <c r="Q185" s="328"/>
      <c r="R185" s="328"/>
      <c r="S185" s="328"/>
      <c r="T185" s="328"/>
      <c r="U185" s="328"/>
      <c r="V185" s="328"/>
      <c r="W185" s="328"/>
      <c r="X185" s="328"/>
      <c r="Y185" s="328"/>
      <c r="Z185" s="328"/>
      <c r="AA185" s="328"/>
      <c r="AB185" s="328"/>
    </row>
    <row r="186" ht="15.75" customHeight="1">
      <c r="A186" s="328"/>
      <c r="B186" s="328"/>
      <c r="C186" s="328"/>
      <c r="D186" s="328"/>
      <c r="E186" s="328"/>
      <c r="F186" s="328"/>
      <c r="G186" s="328"/>
      <c r="H186" s="328"/>
      <c r="I186" s="328"/>
      <c r="J186" s="328"/>
      <c r="K186" s="328"/>
      <c r="L186" s="328"/>
      <c r="M186" s="328"/>
      <c r="N186" s="328"/>
      <c r="O186" s="328"/>
      <c r="P186" s="328"/>
      <c r="Q186" s="328"/>
      <c r="R186" s="328"/>
      <c r="S186" s="328"/>
      <c r="T186" s="328"/>
      <c r="U186" s="328"/>
      <c r="V186" s="328"/>
      <c r="W186" s="328"/>
      <c r="X186" s="328"/>
      <c r="Y186" s="328"/>
      <c r="Z186" s="328"/>
      <c r="AA186" s="328"/>
      <c r="AB186" s="328"/>
    </row>
    <row r="187" ht="15.75" customHeight="1">
      <c r="A187" s="328"/>
      <c r="B187" s="328"/>
      <c r="C187" s="328"/>
      <c r="D187" s="328"/>
      <c r="E187" s="328"/>
      <c r="F187" s="328"/>
      <c r="G187" s="328"/>
      <c r="H187" s="328"/>
      <c r="I187" s="328"/>
      <c r="J187" s="328"/>
      <c r="K187" s="328"/>
      <c r="L187" s="328"/>
      <c r="M187" s="328"/>
      <c r="N187" s="328"/>
      <c r="O187" s="328"/>
      <c r="P187" s="328"/>
      <c r="Q187" s="328"/>
      <c r="R187" s="328"/>
      <c r="S187" s="328"/>
      <c r="T187" s="328"/>
      <c r="U187" s="328"/>
      <c r="V187" s="328"/>
      <c r="W187" s="328"/>
      <c r="X187" s="328"/>
      <c r="Y187" s="328"/>
      <c r="Z187" s="328"/>
      <c r="AA187" s="328"/>
      <c r="AB187" s="328"/>
    </row>
    <row r="188" ht="15.75" customHeight="1">
      <c r="A188" s="328"/>
      <c r="B188" s="328"/>
      <c r="C188" s="328"/>
      <c r="D188" s="328"/>
      <c r="E188" s="328"/>
      <c r="F188" s="328"/>
      <c r="G188" s="328"/>
      <c r="H188" s="328"/>
      <c r="I188" s="328"/>
      <c r="J188" s="328"/>
      <c r="K188" s="328"/>
      <c r="L188" s="328"/>
      <c r="M188" s="328"/>
      <c r="N188" s="328"/>
      <c r="O188" s="328"/>
      <c r="P188" s="328"/>
      <c r="Q188" s="328"/>
      <c r="R188" s="328"/>
      <c r="S188" s="328"/>
      <c r="T188" s="328"/>
      <c r="U188" s="328"/>
      <c r="V188" s="328"/>
      <c r="W188" s="328"/>
      <c r="X188" s="328"/>
      <c r="Y188" s="328"/>
      <c r="Z188" s="328"/>
      <c r="AA188" s="328"/>
      <c r="AB188" s="328"/>
    </row>
    <row r="189" ht="15.75" customHeight="1">
      <c r="A189" s="328"/>
      <c r="B189" s="328"/>
      <c r="C189" s="328"/>
      <c r="D189" s="328"/>
      <c r="E189" s="328"/>
      <c r="F189" s="328"/>
      <c r="G189" s="328"/>
      <c r="H189" s="328"/>
      <c r="I189" s="328"/>
      <c r="J189" s="328"/>
      <c r="K189" s="328"/>
      <c r="L189" s="328"/>
      <c r="M189" s="328"/>
      <c r="N189" s="328"/>
      <c r="O189" s="328"/>
      <c r="P189" s="328"/>
      <c r="Q189" s="328"/>
      <c r="R189" s="328"/>
      <c r="S189" s="328"/>
      <c r="T189" s="328"/>
      <c r="U189" s="328"/>
      <c r="V189" s="328"/>
      <c r="W189" s="328"/>
      <c r="X189" s="328"/>
      <c r="Y189" s="328"/>
      <c r="Z189" s="328"/>
      <c r="AA189" s="328"/>
      <c r="AB189" s="328"/>
    </row>
    <row r="190" ht="15.75" customHeight="1">
      <c r="A190" s="328"/>
      <c r="B190" s="328"/>
      <c r="C190" s="328"/>
      <c r="D190" s="328"/>
      <c r="E190" s="328"/>
      <c r="F190" s="328"/>
      <c r="G190" s="328"/>
      <c r="H190" s="328"/>
      <c r="I190" s="328"/>
      <c r="J190" s="328"/>
      <c r="K190" s="328"/>
      <c r="L190" s="328"/>
      <c r="M190" s="328"/>
      <c r="N190" s="328"/>
      <c r="O190" s="328"/>
      <c r="P190" s="328"/>
      <c r="Q190" s="328"/>
      <c r="R190" s="328"/>
      <c r="S190" s="328"/>
      <c r="T190" s="328"/>
      <c r="U190" s="328"/>
      <c r="V190" s="328"/>
      <c r="W190" s="328"/>
      <c r="X190" s="328"/>
      <c r="Y190" s="328"/>
      <c r="Z190" s="328"/>
      <c r="AA190" s="328"/>
      <c r="AB190" s="328"/>
    </row>
    <row r="191" ht="15.75" customHeight="1">
      <c r="A191" s="328"/>
      <c r="B191" s="328"/>
      <c r="C191" s="328"/>
      <c r="D191" s="328"/>
      <c r="E191" s="328"/>
      <c r="F191" s="328"/>
      <c r="G191" s="328"/>
      <c r="H191" s="328"/>
      <c r="I191" s="328"/>
      <c r="J191" s="328"/>
      <c r="K191" s="328"/>
      <c r="L191" s="328"/>
      <c r="M191" s="328"/>
      <c r="N191" s="328"/>
      <c r="O191" s="328"/>
      <c r="P191" s="328"/>
      <c r="Q191" s="328"/>
      <c r="R191" s="328"/>
      <c r="S191" s="328"/>
      <c r="T191" s="328"/>
      <c r="U191" s="328"/>
      <c r="V191" s="328"/>
      <c r="W191" s="328"/>
      <c r="X191" s="328"/>
      <c r="Y191" s="328"/>
      <c r="Z191" s="328"/>
      <c r="AA191" s="328"/>
      <c r="AB191" s="328"/>
    </row>
    <row r="192" ht="15.75" customHeight="1">
      <c r="A192" s="328"/>
      <c r="B192" s="328"/>
      <c r="C192" s="328"/>
      <c r="D192" s="328"/>
      <c r="E192" s="328"/>
      <c r="F192" s="328"/>
      <c r="G192" s="328"/>
      <c r="H192" s="328"/>
      <c r="I192" s="328"/>
      <c r="J192" s="328"/>
      <c r="K192" s="328"/>
      <c r="L192" s="328"/>
      <c r="M192" s="328"/>
      <c r="N192" s="328"/>
      <c r="O192" s="328"/>
      <c r="P192" s="328"/>
      <c r="Q192" s="328"/>
      <c r="R192" s="328"/>
      <c r="S192" s="328"/>
      <c r="T192" s="328"/>
      <c r="U192" s="328"/>
      <c r="V192" s="328"/>
      <c r="W192" s="328"/>
      <c r="X192" s="328"/>
      <c r="Y192" s="328"/>
      <c r="Z192" s="328"/>
      <c r="AA192" s="328"/>
      <c r="AB192" s="328"/>
    </row>
    <row r="193" ht="15.75" customHeight="1">
      <c r="A193" s="328"/>
      <c r="B193" s="328"/>
      <c r="C193" s="328"/>
      <c r="D193" s="328"/>
      <c r="E193" s="328"/>
      <c r="F193" s="328"/>
      <c r="G193" s="328"/>
      <c r="H193" s="328"/>
      <c r="I193" s="328"/>
      <c r="J193" s="328"/>
      <c r="K193" s="328"/>
      <c r="L193" s="328"/>
      <c r="M193" s="328"/>
      <c r="N193" s="328"/>
      <c r="O193" s="328"/>
      <c r="P193" s="328"/>
      <c r="Q193" s="328"/>
      <c r="R193" s="328"/>
      <c r="S193" s="328"/>
      <c r="T193" s="328"/>
      <c r="U193" s="328"/>
      <c r="V193" s="328"/>
      <c r="W193" s="328"/>
      <c r="X193" s="328"/>
      <c r="Y193" s="328"/>
      <c r="Z193" s="328"/>
      <c r="AA193" s="328"/>
      <c r="AB193" s="328"/>
    </row>
    <row r="194" ht="15.75" customHeight="1">
      <c r="A194" s="328"/>
      <c r="B194" s="328"/>
      <c r="C194" s="328"/>
      <c r="D194" s="328"/>
      <c r="E194" s="328"/>
      <c r="F194" s="328"/>
      <c r="G194" s="328"/>
      <c r="H194" s="328"/>
      <c r="I194" s="328"/>
      <c r="J194" s="328"/>
      <c r="K194" s="328"/>
      <c r="L194" s="328"/>
      <c r="M194" s="328"/>
      <c r="N194" s="328"/>
      <c r="O194" s="328"/>
      <c r="P194" s="328"/>
      <c r="Q194" s="328"/>
      <c r="R194" s="328"/>
      <c r="S194" s="328"/>
      <c r="T194" s="328"/>
      <c r="U194" s="328"/>
      <c r="V194" s="328"/>
      <c r="W194" s="328"/>
      <c r="X194" s="328"/>
      <c r="Y194" s="328"/>
      <c r="Z194" s="328"/>
      <c r="AA194" s="328"/>
      <c r="AB194" s="328"/>
    </row>
    <row r="195" ht="15.75" customHeight="1">
      <c r="A195" s="328"/>
      <c r="B195" s="328"/>
      <c r="C195" s="328"/>
      <c r="D195" s="328"/>
      <c r="E195" s="328"/>
      <c r="F195" s="328"/>
      <c r="G195" s="328"/>
      <c r="H195" s="328"/>
      <c r="I195" s="328"/>
      <c r="J195" s="328"/>
      <c r="K195" s="328"/>
      <c r="L195" s="328"/>
      <c r="M195" s="328"/>
      <c r="N195" s="328"/>
      <c r="O195" s="328"/>
      <c r="P195" s="328"/>
      <c r="Q195" s="328"/>
      <c r="R195" s="328"/>
      <c r="S195" s="328"/>
      <c r="T195" s="328"/>
      <c r="U195" s="328"/>
      <c r="V195" s="328"/>
      <c r="W195" s="328"/>
      <c r="X195" s="328"/>
      <c r="Y195" s="328"/>
      <c r="Z195" s="328"/>
      <c r="AA195" s="328"/>
      <c r="AB195" s="328"/>
    </row>
    <row r="196" ht="15.75" customHeight="1">
      <c r="A196" s="328"/>
      <c r="B196" s="328"/>
      <c r="C196" s="328"/>
      <c r="D196" s="328"/>
      <c r="E196" s="328"/>
      <c r="F196" s="328"/>
      <c r="G196" s="328"/>
      <c r="H196" s="328"/>
      <c r="I196" s="328"/>
      <c r="J196" s="328"/>
      <c r="K196" s="328"/>
      <c r="L196" s="328"/>
      <c r="M196" s="328"/>
      <c r="N196" s="328"/>
      <c r="O196" s="328"/>
      <c r="P196" s="328"/>
      <c r="Q196" s="328"/>
      <c r="R196" s="328"/>
      <c r="S196" s="328"/>
      <c r="T196" s="328"/>
      <c r="U196" s="328"/>
      <c r="V196" s="328"/>
      <c r="W196" s="328"/>
      <c r="X196" s="328"/>
      <c r="Y196" s="328"/>
      <c r="Z196" s="328"/>
      <c r="AA196" s="328"/>
      <c r="AB196" s="328"/>
    </row>
    <row r="197" ht="15.75" customHeight="1">
      <c r="A197" s="328"/>
      <c r="B197" s="328"/>
      <c r="C197" s="328"/>
      <c r="D197" s="328"/>
      <c r="E197" s="328"/>
      <c r="F197" s="328"/>
      <c r="G197" s="328"/>
      <c r="H197" s="328"/>
      <c r="I197" s="328"/>
      <c r="J197" s="328"/>
      <c r="K197" s="328"/>
      <c r="L197" s="328"/>
      <c r="M197" s="328"/>
      <c r="N197" s="328"/>
      <c r="O197" s="328"/>
      <c r="P197" s="328"/>
      <c r="Q197" s="328"/>
      <c r="R197" s="328"/>
      <c r="S197" s="328"/>
      <c r="T197" s="328"/>
      <c r="U197" s="328"/>
      <c r="V197" s="328"/>
      <c r="W197" s="328"/>
      <c r="X197" s="328"/>
      <c r="Y197" s="328"/>
      <c r="Z197" s="328"/>
      <c r="AA197" s="328"/>
      <c r="AB197" s="328"/>
    </row>
    <row r="198" ht="15.75" customHeight="1">
      <c r="A198" s="328"/>
      <c r="B198" s="328"/>
      <c r="C198" s="328"/>
      <c r="D198" s="328"/>
      <c r="E198" s="328"/>
      <c r="F198" s="328"/>
      <c r="G198" s="328"/>
      <c r="H198" s="328"/>
      <c r="I198" s="328"/>
      <c r="J198" s="328"/>
      <c r="K198" s="328"/>
      <c r="L198" s="328"/>
      <c r="M198" s="328"/>
      <c r="N198" s="328"/>
      <c r="O198" s="328"/>
      <c r="P198" s="328"/>
      <c r="Q198" s="328"/>
      <c r="R198" s="328"/>
      <c r="S198" s="328"/>
      <c r="T198" s="328"/>
      <c r="U198" s="328"/>
      <c r="V198" s="328"/>
      <c r="W198" s="328"/>
      <c r="X198" s="328"/>
      <c r="Y198" s="328"/>
      <c r="Z198" s="328"/>
      <c r="AA198" s="328"/>
      <c r="AB198" s="328"/>
    </row>
    <row r="199" ht="15.75" customHeight="1">
      <c r="A199" s="328"/>
      <c r="B199" s="328"/>
      <c r="C199" s="328"/>
      <c r="D199" s="328"/>
      <c r="E199" s="328"/>
      <c r="F199" s="328"/>
      <c r="G199" s="328"/>
      <c r="H199" s="328"/>
      <c r="I199" s="328"/>
      <c r="J199" s="328"/>
      <c r="K199" s="328"/>
      <c r="L199" s="328"/>
      <c r="M199" s="328"/>
      <c r="N199" s="328"/>
      <c r="O199" s="328"/>
      <c r="P199" s="328"/>
      <c r="Q199" s="328"/>
      <c r="R199" s="328"/>
      <c r="S199" s="328"/>
      <c r="T199" s="328"/>
      <c r="U199" s="328"/>
      <c r="V199" s="328"/>
      <c r="W199" s="328"/>
      <c r="X199" s="328"/>
      <c r="Y199" s="328"/>
      <c r="Z199" s="328"/>
      <c r="AA199" s="328"/>
      <c r="AB199" s="328"/>
    </row>
    <row r="200" ht="15.75" customHeight="1">
      <c r="A200" s="328"/>
      <c r="B200" s="328"/>
      <c r="C200" s="328"/>
      <c r="D200" s="328"/>
      <c r="E200" s="328"/>
      <c r="F200" s="328"/>
      <c r="G200" s="328"/>
      <c r="H200" s="328"/>
      <c r="I200" s="328"/>
      <c r="J200" s="328"/>
      <c r="K200" s="328"/>
      <c r="L200" s="328"/>
      <c r="M200" s="328"/>
      <c r="N200" s="328"/>
      <c r="O200" s="328"/>
      <c r="P200" s="328"/>
      <c r="Q200" s="328"/>
      <c r="R200" s="328"/>
      <c r="S200" s="328"/>
      <c r="T200" s="328"/>
      <c r="U200" s="328"/>
      <c r="V200" s="328"/>
      <c r="W200" s="328"/>
      <c r="X200" s="328"/>
      <c r="Y200" s="328"/>
      <c r="Z200" s="328"/>
      <c r="AA200" s="328"/>
      <c r="AB200" s="328"/>
    </row>
    <row r="201" ht="15.75" customHeight="1">
      <c r="A201" s="328"/>
      <c r="B201" s="328"/>
      <c r="C201" s="328"/>
      <c r="D201" s="328"/>
      <c r="E201" s="328"/>
      <c r="F201" s="328"/>
      <c r="G201" s="328"/>
      <c r="H201" s="328"/>
      <c r="I201" s="328"/>
      <c r="J201" s="328"/>
      <c r="K201" s="328"/>
      <c r="L201" s="328"/>
      <c r="M201" s="328"/>
      <c r="N201" s="328"/>
      <c r="O201" s="328"/>
      <c r="P201" s="328"/>
      <c r="Q201" s="328"/>
      <c r="R201" s="328"/>
      <c r="S201" s="328"/>
      <c r="T201" s="328"/>
      <c r="U201" s="328"/>
      <c r="V201" s="328"/>
      <c r="W201" s="328"/>
      <c r="X201" s="328"/>
      <c r="Y201" s="328"/>
      <c r="Z201" s="328"/>
      <c r="AA201" s="328"/>
      <c r="AB201" s="328"/>
    </row>
    <row r="202" ht="15.75" customHeight="1">
      <c r="A202" s="328"/>
      <c r="B202" s="328"/>
      <c r="C202" s="328"/>
      <c r="D202" s="328"/>
      <c r="E202" s="328"/>
      <c r="F202" s="328"/>
      <c r="G202" s="328"/>
      <c r="H202" s="328"/>
      <c r="I202" s="328"/>
      <c r="J202" s="328"/>
      <c r="K202" s="328"/>
      <c r="L202" s="328"/>
      <c r="M202" s="328"/>
      <c r="N202" s="328"/>
      <c r="O202" s="328"/>
      <c r="P202" s="328"/>
      <c r="Q202" s="328"/>
      <c r="R202" s="328"/>
      <c r="S202" s="328"/>
      <c r="T202" s="328"/>
      <c r="U202" s="328"/>
      <c r="V202" s="328"/>
      <c r="W202" s="328"/>
      <c r="X202" s="328"/>
      <c r="Y202" s="328"/>
      <c r="Z202" s="328"/>
      <c r="AA202" s="328"/>
      <c r="AB202" s="328"/>
    </row>
    <row r="203" ht="15.75" customHeight="1">
      <c r="A203" s="328"/>
      <c r="B203" s="328"/>
      <c r="C203" s="328"/>
      <c r="D203" s="328"/>
      <c r="E203" s="328"/>
      <c r="F203" s="328"/>
      <c r="G203" s="328"/>
      <c r="H203" s="328"/>
      <c r="I203" s="328"/>
      <c r="J203" s="328"/>
      <c r="K203" s="328"/>
      <c r="L203" s="328"/>
      <c r="M203" s="328"/>
      <c r="N203" s="328"/>
      <c r="O203" s="328"/>
      <c r="P203" s="328"/>
      <c r="Q203" s="328"/>
      <c r="R203" s="328"/>
      <c r="S203" s="328"/>
      <c r="T203" s="328"/>
      <c r="U203" s="328"/>
      <c r="V203" s="328"/>
      <c r="W203" s="328"/>
      <c r="X203" s="328"/>
      <c r="Y203" s="328"/>
      <c r="Z203" s="328"/>
      <c r="AA203" s="328"/>
      <c r="AB203" s="328"/>
    </row>
    <row r="204" ht="15.75" customHeight="1">
      <c r="A204" s="328"/>
      <c r="B204" s="328"/>
      <c r="C204" s="328"/>
      <c r="D204" s="328"/>
      <c r="E204" s="328"/>
      <c r="F204" s="328"/>
      <c r="G204" s="328"/>
      <c r="H204" s="328"/>
      <c r="I204" s="328"/>
      <c r="J204" s="328"/>
      <c r="K204" s="328"/>
      <c r="L204" s="328"/>
      <c r="M204" s="328"/>
      <c r="N204" s="328"/>
      <c r="O204" s="328"/>
      <c r="P204" s="328"/>
      <c r="Q204" s="328"/>
      <c r="R204" s="328"/>
      <c r="S204" s="328"/>
      <c r="T204" s="328"/>
      <c r="U204" s="328"/>
      <c r="V204" s="328"/>
      <c r="W204" s="328"/>
      <c r="X204" s="328"/>
      <c r="Y204" s="328"/>
      <c r="Z204" s="328"/>
      <c r="AA204" s="328"/>
      <c r="AB204" s="328"/>
    </row>
    <row r="205" ht="15.75" customHeight="1">
      <c r="A205" s="328"/>
      <c r="B205" s="328"/>
      <c r="C205" s="328"/>
      <c r="D205" s="328"/>
      <c r="E205" s="328"/>
      <c r="F205" s="328"/>
      <c r="G205" s="328"/>
      <c r="H205" s="328"/>
      <c r="I205" s="328"/>
      <c r="J205" s="328"/>
      <c r="K205" s="328"/>
      <c r="L205" s="328"/>
      <c r="M205" s="328"/>
      <c r="N205" s="328"/>
      <c r="O205" s="328"/>
      <c r="P205" s="328"/>
      <c r="Q205" s="328"/>
      <c r="R205" s="328"/>
      <c r="S205" s="328"/>
      <c r="T205" s="328"/>
      <c r="U205" s="328"/>
      <c r="V205" s="328"/>
      <c r="W205" s="328"/>
      <c r="X205" s="328"/>
      <c r="Y205" s="328"/>
      <c r="Z205" s="328"/>
      <c r="AA205" s="328"/>
      <c r="AB205" s="328"/>
    </row>
    <row r="206" ht="15.75" customHeight="1">
      <c r="A206" s="328"/>
      <c r="B206" s="328"/>
      <c r="C206" s="328"/>
      <c r="D206" s="328"/>
      <c r="E206" s="328"/>
      <c r="F206" s="328"/>
      <c r="G206" s="328"/>
      <c r="H206" s="328"/>
      <c r="I206" s="328"/>
      <c r="J206" s="328"/>
      <c r="K206" s="328"/>
      <c r="L206" s="328"/>
      <c r="M206" s="328"/>
      <c r="N206" s="328"/>
      <c r="O206" s="328"/>
      <c r="P206" s="328"/>
      <c r="Q206" s="328"/>
      <c r="R206" s="328"/>
      <c r="S206" s="328"/>
      <c r="T206" s="328"/>
      <c r="U206" s="328"/>
      <c r="V206" s="328"/>
      <c r="W206" s="328"/>
      <c r="X206" s="328"/>
      <c r="Y206" s="328"/>
      <c r="Z206" s="328"/>
      <c r="AA206" s="328"/>
      <c r="AB206" s="328"/>
    </row>
    <row r="207" ht="15.75" customHeight="1">
      <c r="A207" s="328"/>
      <c r="B207" s="328"/>
      <c r="C207" s="328"/>
      <c r="D207" s="328"/>
      <c r="E207" s="328"/>
      <c r="F207" s="328"/>
      <c r="G207" s="328"/>
      <c r="H207" s="328"/>
      <c r="I207" s="328"/>
      <c r="J207" s="328"/>
      <c r="K207" s="328"/>
      <c r="L207" s="328"/>
      <c r="M207" s="328"/>
      <c r="N207" s="328"/>
      <c r="O207" s="328"/>
      <c r="P207" s="328"/>
      <c r="Q207" s="328"/>
      <c r="R207" s="328"/>
      <c r="S207" s="328"/>
      <c r="T207" s="328"/>
      <c r="U207" s="328"/>
      <c r="V207" s="328"/>
      <c r="W207" s="328"/>
      <c r="X207" s="328"/>
      <c r="Y207" s="328"/>
      <c r="Z207" s="328"/>
      <c r="AA207" s="328"/>
      <c r="AB207" s="328"/>
    </row>
    <row r="208" ht="15.75" customHeight="1">
      <c r="A208" s="328"/>
      <c r="B208" s="328"/>
      <c r="C208" s="328"/>
      <c r="D208" s="328"/>
      <c r="E208" s="328"/>
      <c r="F208" s="328"/>
      <c r="G208" s="328"/>
      <c r="H208" s="328"/>
      <c r="I208" s="328"/>
      <c r="J208" s="328"/>
      <c r="K208" s="328"/>
      <c r="L208" s="328"/>
      <c r="M208" s="328"/>
      <c r="N208" s="328"/>
      <c r="O208" s="328"/>
      <c r="P208" s="328"/>
      <c r="Q208" s="328"/>
      <c r="R208" s="328"/>
      <c r="S208" s="328"/>
      <c r="T208" s="328"/>
      <c r="U208" s="328"/>
      <c r="V208" s="328"/>
      <c r="W208" s="328"/>
      <c r="X208" s="328"/>
      <c r="Y208" s="328"/>
      <c r="Z208" s="328"/>
      <c r="AA208" s="328"/>
      <c r="AB208" s="328"/>
    </row>
    <row r="209" ht="15.75" customHeight="1">
      <c r="A209" s="328"/>
      <c r="B209" s="328"/>
      <c r="C209" s="328"/>
      <c r="D209" s="328"/>
      <c r="E209" s="328"/>
      <c r="F209" s="328"/>
      <c r="G209" s="328"/>
      <c r="H209" s="328"/>
      <c r="I209" s="328"/>
      <c r="J209" s="328"/>
      <c r="K209" s="328"/>
      <c r="L209" s="328"/>
      <c r="M209" s="328"/>
      <c r="N209" s="328"/>
      <c r="O209" s="328"/>
      <c r="P209" s="328"/>
      <c r="Q209" s="328"/>
      <c r="R209" s="328"/>
      <c r="S209" s="328"/>
      <c r="T209" s="328"/>
      <c r="U209" s="328"/>
      <c r="V209" s="328"/>
      <c r="W209" s="328"/>
      <c r="X209" s="328"/>
      <c r="Y209" s="328"/>
      <c r="Z209" s="328"/>
      <c r="AA209" s="328"/>
      <c r="AB209" s="328"/>
    </row>
    <row r="210" ht="15.75" customHeight="1">
      <c r="A210" s="328"/>
      <c r="B210" s="328"/>
      <c r="C210" s="328"/>
      <c r="D210" s="328"/>
      <c r="E210" s="328"/>
      <c r="F210" s="328"/>
      <c r="G210" s="328"/>
      <c r="H210" s="328"/>
      <c r="I210" s="328"/>
      <c r="J210" s="328"/>
      <c r="K210" s="328"/>
      <c r="L210" s="328"/>
      <c r="M210" s="328"/>
      <c r="N210" s="328"/>
      <c r="O210" s="328"/>
      <c r="P210" s="328"/>
      <c r="Q210" s="328"/>
      <c r="R210" s="328"/>
      <c r="S210" s="328"/>
      <c r="T210" s="328"/>
      <c r="U210" s="328"/>
      <c r="V210" s="328"/>
      <c r="W210" s="328"/>
      <c r="X210" s="328"/>
      <c r="Y210" s="328"/>
      <c r="Z210" s="328"/>
      <c r="AA210" s="328"/>
      <c r="AB210" s="328"/>
    </row>
    <row r="211" ht="15.75" customHeight="1">
      <c r="A211" s="328"/>
      <c r="B211" s="328"/>
      <c r="C211" s="328"/>
      <c r="D211" s="328"/>
      <c r="E211" s="328"/>
      <c r="F211" s="328"/>
      <c r="G211" s="328"/>
      <c r="H211" s="328"/>
      <c r="I211" s="328"/>
      <c r="J211" s="328"/>
      <c r="K211" s="328"/>
      <c r="L211" s="328"/>
      <c r="M211" s="328"/>
      <c r="N211" s="328"/>
      <c r="O211" s="328"/>
      <c r="P211" s="328"/>
      <c r="Q211" s="328"/>
      <c r="R211" s="328"/>
      <c r="S211" s="328"/>
      <c r="T211" s="328"/>
      <c r="U211" s="328"/>
      <c r="V211" s="328"/>
      <c r="W211" s="328"/>
      <c r="X211" s="328"/>
      <c r="Y211" s="328"/>
      <c r="Z211" s="328"/>
      <c r="AA211" s="328"/>
      <c r="AB211" s="328"/>
    </row>
    <row r="212" ht="15.75" customHeight="1">
      <c r="A212" s="328"/>
      <c r="B212" s="328"/>
      <c r="C212" s="328"/>
      <c r="D212" s="328"/>
      <c r="E212" s="328"/>
      <c r="F212" s="328"/>
      <c r="G212" s="328"/>
      <c r="H212" s="328"/>
      <c r="I212" s="328"/>
      <c r="J212" s="328"/>
      <c r="K212" s="328"/>
      <c r="L212" s="328"/>
      <c r="M212" s="328"/>
      <c r="N212" s="328"/>
      <c r="O212" s="328"/>
      <c r="P212" s="328"/>
      <c r="Q212" s="328"/>
      <c r="R212" s="328"/>
      <c r="S212" s="328"/>
      <c r="T212" s="328"/>
      <c r="U212" s="328"/>
      <c r="V212" s="328"/>
      <c r="W212" s="328"/>
      <c r="X212" s="328"/>
      <c r="Y212" s="328"/>
      <c r="Z212" s="328"/>
      <c r="AA212" s="328"/>
      <c r="AB212" s="328"/>
    </row>
    <row r="213" ht="15.75" customHeight="1">
      <c r="A213" s="328"/>
      <c r="B213" s="328"/>
      <c r="C213" s="328"/>
      <c r="D213" s="328"/>
      <c r="E213" s="328"/>
      <c r="F213" s="328"/>
      <c r="G213" s="328"/>
      <c r="H213" s="328"/>
      <c r="I213" s="328"/>
      <c r="J213" s="328"/>
      <c r="K213" s="328"/>
      <c r="L213" s="328"/>
      <c r="M213" s="328"/>
      <c r="N213" s="328"/>
      <c r="O213" s="328"/>
      <c r="P213" s="328"/>
      <c r="Q213" s="328"/>
      <c r="R213" s="328"/>
      <c r="S213" s="328"/>
      <c r="T213" s="328"/>
      <c r="U213" s="328"/>
      <c r="V213" s="328"/>
      <c r="W213" s="328"/>
      <c r="X213" s="328"/>
      <c r="Y213" s="328"/>
      <c r="Z213" s="328"/>
      <c r="AA213" s="328"/>
      <c r="AB213" s="328"/>
    </row>
    <row r="214" ht="15.75" customHeight="1">
      <c r="A214" s="328"/>
      <c r="B214" s="328"/>
      <c r="C214" s="328"/>
      <c r="D214" s="328"/>
      <c r="E214" s="328"/>
      <c r="F214" s="328"/>
      <c r="G214" s="328"/>
      <c r="H214" s="328"/>
      <c r="I214" s="328"/>
      <c r="J214" s="328"/>
      <c r="K214" s="328"/>
      <c r="L214" s="328"/>
      <c r="M214" s="328"/>
      <c r="N214" s="328"/>
      <c r="O214" s="328"/>
      <c r="P214" s="328"/>
      <c r="Q214" s="328"/>
      <c r="R214" s="328"/>
      <c r="S214" s="328"/>
      <c r="T214" s="328"/>
      <c r="U214" s="328"/>
      <c r="V214" s="328"/>
      <c r="W214" s="328"/>
      <c r="X214" s="328"/>
      <c r="Y214" s="328"/>
      <c r="Z214" s="328"/>
      <c r="AA214" s="328"/>
      <c r="AB214" s="328"/>
    </row>
    <row r="215" ht="15.75" customHeight="1">
      <c r="A215" s="328"/>
      <c r="B215" s="328"/>
      <c r="C215" s="328"/>
      <c r="D215" s="328"/>
      <c r="E215" s="328"/>
      <c r="F215" s="328"/>
      <c r="G215" s="328"/>
      <c r="H215" s="328"/>
      <c r="I215" s="328"/>
      <c r="J215" s="328"/>
      <c r="K215" s="328"/>
      <c r="L215" s="328"/>
      <c r="M215" s="328"/>
      <c r="N215" s="328"/>
      <c r="O215" s="328"/>
      <c r="P215" s="328"/>
      <c r="Q215" s="328"/>
      <c r="R215" s="328"/>
      <c r="S215" s="328"/>
      <c r="T215" s="328"/>
      <c r="U215" s="328"/>
      <c r="V215" s="328"/>
      <c r="W215" s="328"/>
      <c r="X215" s="328"/>
      <c r="Y215" s="328"/>
      <c r="Z215" s="328"/>
      <c r="AA215" s="328"/>
      <c r="AB215" s="328"/>
    </row>
    <row r="216" ht="15.75" customHeight="1">
      <c r="A216" s="328"/>
      <c r="B216" s="328"/>
      <c r="C216" s="328"/>
      <c r="D216" s="328"/>
      <c r="E216" s="328"/>
      <c r="F216" s="328"/>
      <c r="G216" s="328"/>
      <c r="H216" s="328"/>
      <c r="I216" s="328"/>
      <c r="J216" s="328"/>
      <c r="K216" s="328"/>
      <c r="L216" s="328"/>
      <c r="M216" s="328"/>
      <c r="N216" s="328"/>
      <c r="O216" s="328"/>
      <c r="P216" s="328"/>
      <c r="Q216" s="328"/>
      <c r="R216" s="328"/>
      <c r="S216" s="328"/>
      <c r="T216" s="328"/>
      <c r="U216" s="328"/>
      <c r="V216" s="328"/>
      <c r="W216" s="328"/>
      <c r="X216" s="328"/>
      <c r="Y216" s="328"/>
      <c r="Z216" s="328"/>
      <c r="AA216" s="328"/>
      <c r="AB216" s="328"/>
    </row>
    <row r="217" ht="15.75" customHeight="1">
      <c r="A217" s="328"/>
      <c r="B217" s="328"/>
      <c r="C217" s="328"/>
      <c r="D217" s="328"/>
      <c r="E217" s="328"/>
      <c r="F217" s="328"/>
      <c r="G217" s="328"/>
      <c r="H217" s="328"/>
      <c r="I217" s="328"/>
      <c r="J217" s="328"/>
      <c r="K217" s="328"/>
      <c r="L217" s="328"/>
      <c r="M217" s="328"/>
      <c r="N217" s="328"/>
      <c r="O217" s="328"/>
      <c r="P217" s="328"/>
      <c r="Q217" s="328"/>
      <c r="R217" s="328"/>
      <c r="S217" s="328"/>
      <c r="T217" s="328"/>
      <c r="U217" s="328"/>
      <c r="V217" s="328"/>
      <c r="W217" s="328"/>
      <c r="X217" s="328"/>
      <c r="Y217" s="328"/>
      <c r="Z217" s="328"/>
      <c r="AA217" s="328"/>
      <c r="AB217" s="328"/>
    </row>
    <row r="218" ht="15.75" customHeight="1">
      <c r="A218" s="328"/>
      <c r="B218" s="328"/>
      <c r="C218" s="328"/>
      <c r="D218" s="328"/>
      <c r="E218" s="328"/>
      <c r="F218" s="328"/>
      <c r="G218" s="328"/>
      <c r="H218" s="328"/>
      <c r="I218" s="328"/>
      <c r="J218" s="328"/>
      <c r="K218" s="328"/>
      <c r="L218" s="328"/>
      <c r="M218" s="328"/>
      <c r="N218" s="328"/>
      <c r="O218" s="328"/>
      <c r="P218" s="328"/>
      <c r="Q218" s="328"/>
      <c r="R218" s="328"/>
      <c r="S218" s="328"/>
      <c r="T218" s="328"/>
      <c r="U218" s="328"/>
      <c r="V218" s="328"/>
      <c r="W218" s="328"/>
      <c r="X218" s="328"/>
      <c r="Y218" s="328"/>
      <c r="Z218" s="328"/>
      <c r="AA218" s="328"/>
      <c r="AB218" s="328"/>
    </row>
    <row r="219" ht="15.75" customHeight="1">
      <c r="A219" s="328"/>
      <c r="B219" s="328"/>
      <c r="C219" s="328"/>
      <c r="D219" s="328"/>
      <c r="E219" s="328"/>
      <c r="F219" s="328"/>
      <c r="G219" s="328"/>
      <c r="H219" s="328"/>
      <c r="I219" s="328"/>
      <c r="J219" s="328"/>
      <c r="K219" s="328"/>
      <c r="L219" s="328"/>
      <c r="M219" s="328"/>
      <c r="N219" s="328"/>
      <c r="O219" s="328"/>
      <c r="P219" s="328"/>
      <c r="Q219" s="328"/>
      <c r="R219" s="328"/>
      <c r="S219" s="328"/>
      <c r="T219" s="328"/>
      <c r="U219" s="328"/>
      <c r="V219" s="328"/>
      <c r="W219" s="328"/>
      <c r="X219" s="328"/>
      <c r="Y219" s="328"/>
      <c r="Z219" s="328"/>
      <c r="AA219" s="328"/>
      <c r="AB219" s="328"/>
    </row>
    <row r="220" ht="15.75" customHeight="1">
      <c r="A220" s="328"/>
      <c r="B220" s="328"/>
      <c r="C220" s="328"/>
      <c r="D220" s="328"/>
      <c r="E220" s="328"/>
      <c r="F220" s="328"/>
      <c r="G220" s="328"/>
      <c r="H220" s="328"/>
      <c r="I220" s="328"/>
      <c r="J220" s="328"/>
      <c r="K220" s="328"/>
      <c r="L220" s="328"/>
      <c r="M220" s="328"/>
      <c r="N220" s="328"/>
      <c r="O220" s="328"/>
      <c r="P220" s="328"/>
      <c r="Q220" s="328"/>
      <c r="R220" s="328"/>
      <c r="S220" s="328"/>
      <c r="T220" s="328"/>
      <c r="U220" s="328"/>
      <c r="V220" s="328"/>
      <c r="W220" s="328"/>
      <c r="X220" s="328"/>
      <c r="Y220" s="328"/>
      <c r="Z220" s="328"/>
      <c r="AA220" s="328"/>
      <c r="AB220" s="328"/>
    </row>
    <row r="221" ht="15.75" customHeight="1">
      <c r="A221" s="328"/>
      <c r="B221" s="328"/>
      <c r="C221" s="328"/>
      <c r="D221" s="328"/>
      <c r="E221" s="328"/>
      <c r="F221" s="328"/>
      <c r="G221" s="328"/>
      <c r="H221" s="328"/>
      <c r="I221" s="328"/>
      <c r="J221" s="328"/>
      <c r="K221" s="328"/>
      <c r="L221" s="328"/>
      <c r="M221" s="328"/>
      <c r="N221" s="328"/>
      <c r="O221" s="328"/>
      <c r="P221" s="328"/>
      <c r="Q221" s="328"/>
      <c r="R221" s="328"/>
      <c r="S221" s="328"/>
      <c r="T221" s="328"/>
      <c r="U221" s="328"/>
      <c r="V221" s="328"/>
      <c r="W221" s="328"/>
      <c r="X221" s="328"/>
      <c r="Y221" s="328"/>
      <c r="Z221" s="328"/>
      <c r="AA221" s="328"/>
      <c r="AB221" s="328"/>
    </row>
    <row r="222" ht="15.75" customHeight="1">
      <c r="A222" s="328"/>
      <c r="B222" s="328"/>
      <c r="C222" s="328"/>
      <c r="D222" s="328"/>
      <c r="E222" s="328"/>
      <c r="F222" s="328"/>
      <c r="G222" s="328"/>
      <c r="H222" s="328"/>
      <c r="I222" s="328"/>
      <c r="J222" s="328"/>
      <c r="K222" s="328"/>
      <c r="L222" s="328"/>
      <c r="M222" s="328"/>
      <c r="N222" s="328"/>
      <c r="O222" s="328"/>
      <c r="P222" s="328"/>
      <c r="Q222" s="328"/>
      <c r="R222" s="328"/>
      <c r="S222" s="328"/>
      <c r="T222" s="328"/>
      <c r="U222" s="328"/>
      <c r="V222" s="328"/>
      <c r="W222" s="328"/>
      <c r="X222" s="328"/>
      <c r="Y222" s="328"/>
      <c r="Z222" s="328"/>
      <c r="AA222" s="328"/>
      <c r="AB222" s="328"/>
    </row>
    <row r="223" ht="15.75" customHeight="1">
      <c r="A223" s="328"/>
      <c r="B223" s="328"/>
      <c r="C223" s="328"/>
      <c r="D223" s="328"/>
      <c r="E223" s="328"/>
      <c r="F223" s="328"/>
      <c r="G223" s="328"/>
      <c r="H223" s="328"/>
      <c r="I223" s="328"/>
      <c r="J223" s="328"/>
      <c r="K223" s="328"/>
      <c r="L223" s="328"/>
      <c r="M223" s="328"/>
      <c r="N223" s="328"/>
      <c r="O223" s="328"/>
      <c r="P223" s="328"/>
      <c r="Q223" s="328"/>
      <c r="R223" s="328"/>
      <c r="S223" s="328"/>
      <c r="T223" s="328"/>
      <c r="U223" s="328"/>
      <c r="V223" s="328"/>
      <c r="W223" s="328"/>
      <c r="X223" s="328"/>
      <c r="Y223" s="328"/>
      <c r="Z223" s="328"/>
      <c r="AA223" s="328"/>
      <c r="AB223" s="328"/>
    </row>
    <row r="224" ht="15.75" customHeight="1">
      <c r="A224" s="328"/>
      <c r="B224" s="328"/>
      <c r="C224" s="328"/>
      <c r="D224" s="328"/>
      <c r="E224" s="328"/>
      <c r="F224" s="328"/>
      <c r="G224" s="328"/>
      <c r="H224" s="328"/>
      <c r="I224" s="328"/>
      <c r="J224" s="328"/>
      <c r="K224" s="328"/>
      <c r="L224" s="328"/>
      <c r="M224" s="328"/>
      <c r="N224" s="328"/>
      <c r="O224" s="328"/>
      <c r="P224" s="328"/>
      <c r="Q224" s="328"/>
      <c r="R224" s="328"/>
      <c r="S224" s="328"/>
      <c r="T224" s="328"/>
      <c r="U224" s="328"/>
      <c r="V224" s="328"/>
      <c r="W224" s="328"/>
      <c r="X224" s="328"/>
      <c r="Y224" s="328"/>
      <c r="Z224" s="328"/>
      <c r="AA224" s="328"/>
      <c r="AB224" s="328"/>
    </row>
    <row r="225" ht="15.75" customHeight="1">
      <c r="A225" s="328"/>
      <c r="B225" s="328"/>
      <c r="C225" s="328"/>
      <c r="D225" s="328"/>
      <c r="E225" s="328"/>
      <c r="F225" s="328"/>
      <c r="G225" s="328"/>
      <c r="H225" s="328"/>
      <c r="I225" s="328"/>
      <c r="J225" s="328"/>
      <c r="K225" s="328"/>
      <c r="L225" s="328"/>
      <c r="M225" s="328"/>
      <c r="N225" s="328"/>
      <c r="O225" s="328"/>
      <c r="P225" s="328"/>
      <c r="Q225" s="328"/>
      <c r="R225" s="328"/>
      <c r="S225" s="328"/>
      <c r="T225" s="328"/>
      <c r="U225" s="328"/>
      <c r="V225" s="328"/>
      <c r="W225" s="328"/>
      <c r="X225" s="328"/>
      <c r="Y225" s="328"/>
      <c r="Z225" s="328"/>
      <c r="AA225" s="328"/>
      <c r="AB225" s="328"/>
    </row>
    <row r="226" ht="15.75" customHeight="1">
      <c r="A226" s="328"/>
      <c r="B226" s="328"/>
      <c r="C226" s="328"/>
      <c r="D226" s="328"/>
      <c r="E226" s="328"/>
      <c r="F226" s="328"/>
      <c r="G226" s="328"/>
      <c r="H226" s="328"/>
      <c r="I226" s="328"/>
      <c r="J226" s="328"/>
      <c r="K226" s="328"/>
      <c r="L226" s="328"/>
      <c r="M226" s="328"/>
      <c r="N226" s="328"/>
      <c r="O226" s="328"/>
      <c r="P226" s="328"/>
      <c r="Q226" s="328"/>
      <c r="R226" s="328"/>
      <c r="S226" s="328"/>
      <c r="T226" s="328"/>
      <c r="U226" s="328"/>
      <c r="V226" s="328"/>
      <c r="W226" s="328"/>
      <c r="X226" s="328"/>
      <c r="Y226" s="328"/>
      <c r="Z226" s="328"/>
      <c r="AA226" s="328"/>
      <c r="AB226" s="328"/>
    </row>
    <row r="227" ht="15.75" customHeight="1">
      <c r="A227" s="328"/>
      <c r="B227" s="328"/>
      <c r="C227" s="328"/>
      <c r="D227" s="328"/>
      <c r="E227" s="328"/>
      <c r="F227" s="328"/>
      <c r="G227" s="328"/>
      <c r="H227" s="328"/>
      <c r="I227" s="328"/>
      <c r="J227" s="328"/>
      <c r="K227" s="328"/>
      <c r="L227" s="328"/>
      <c r="M227" s="328"/>
      <c r="N227" s="328"/>
      <c r="O227" s="328"/>
      <c r="P227" s="328"/>
      <c r="Q227" s="328"/>
      <c r="R227" s="328"/>
      <c r="S227" s="328"/>
      <c r="T227" s="328"/>
      <c r="U227" s="328"/>
      <c r="V227" s="328"/>
      <c r="W227" s="328"/>
      <c r="X227" s="328"/>
      <c r="Y227" s="328"/>
      <c r="Z227" s="328"/>
      <c r="AA227" s="328"/>
      <c r="AB227" s="328"/>
    </row>
    <row r="228" ht="15.75" customHeight="1">
      <c r="A228" s="328"/>
      <c r="B228" s="328"/>
      <c r="C228" s="328"/>
      <c r="D228" s="328"/>
      <c r="E228" s="328"/>
      <c r="F228" s="328"/>
      <c r="G228" s="328"/>
      <c r="H228" s="328"/>
      <c r="I228" s="328"/>
      <c r="J228" s="328"/>
      <c r="K228" s="328"/>
      <c r="L228" s="328"/>
      <c r="M228" s="328"/>
      <c r="N228" s="328"/>
      <c r="O228" s="328"/>
      <c r="P228" s="328"/>
      <c r="Q228" s="328"/>
      <c r="R228" s="328"/>
      <c r="S228" s="328"/>
      <c r="T228" s="328"/>
      <c r="U228" s="328"/>
      <c r="V228" s="328"/>
      <c r="W228" s="328"/>
      <c r="X228" s="328"/>
      <c r="Y228" s="328"/>
      <c r="Z228" s="328"/>
      <c r="AA228" s="328"/>
      <c r="AB228" s="328"/>
    </row>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K1"/>
    <mergeCell ref="A4:D4"/>
    <mergeCell ref="F4:J4"/>
    <mergeCell ref="F12:J12"/>
    <mergeCell ref="B13:C13"/>
    <mergeCell ref="A21:D21"/>
    <mergeCell ref="B24:D24"/>
  </mergeCell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3" width="12.63"/>
    <col customWidth="1" min="4" max="4" width="14.25"/>
    <col customWidth="1" min="5" max="5" width="12.63"/>
    <col customWidth="1" min="6" max="6" width="15.13"/>
    <col customWidth="1" min="7" max="7" width="14.63"/>
  </cols>
  <sheetData>
    <row r="1">
      <c r="A1" s="327" t="s">
        <v>247</v>
      </c>
      <c r="L1" s="328"/>
      <c r="M1" s="328"/>
      <c r="N1" s="328"/>
      <c r="O1" s="328"/>
      <c r="P1" s="328"/>
      <c r="Q1" s="328"/>
      <c r="R1" s="328"/>
      <c r="S1" s="328"/>
      <c r="T1" s="328"/>
      <c r="U1" s="328"/>
      <c r="V1" s="328"/>
      <c r="W1" s="328"/>
      <c r="X1" s="328"/>
      <c r="Y1" s="328"/>
      <c r="Z1" s="328"/>
      <c r="AA1" s="328"/>
      <c r="AB1" s="328"/>
    </row>
    <row r="2">
      <c r="A2" s="329" t="s">
        <v>240</v>
      </c>
      <c r="B2" s="329"/>
      <c r="C2" s="329"/>
      <c r="D2" s="329"/>
      <c r="E2" s="329"/>
      <c r="F2" s="328"/>
      <c r="G2" s="328"/>
      <c r="H2" s="328"/>
      <c r="I2" s="328"/>
      <c r="J2" s="328"/>
      <c r="K2" s="328"/>
      <c r="L2" s="328"/>
      <c r="M2" s="328"/>
      <c r="N2" s="328"/>
      <c r="O2" s="328"/>
      <c r="P2" s="328"/>
      <c r="Q2" s="328"/>
      <c r="R2" s="328"/>
      <c r="S2" s="328"/>
      <c r="T2" s="328"/>
      <c r="U2" s="328"/>
      <c r="V2" s="328"/>
      <c r="W2" s="328"/>
      <c r="X2" s="328"/>
      <c r="Y2" s="328"/>
      <c r="Z2" s="328"/>
      <c r="AA2" s="328"/>
      <c r="AB2" s="328"/>
    </row>
    <row r="3">
      <c r="A3" s="328"/>
      <c r="B3" s="328"/>
      <c r="C3" s="328"/>
      <c r="D3" s="328"/>
      <c r="E3" s="328"/>
      <c r="F3" s="328" t="s">
        <v>198</v>
      </c>
      <c r="G3" s="328"/>
      <c r="H3" s="328"/>
      <c r="I3" s="328"/>
      <c r="J3" s="328"/>
      <c r="K3" s="328"/>
      <c r="L3" s="328"/>
      <c r="M3" s="328"/>
      <c r="N3" s="328"/>
      <c r="O3" s="328"/>
      <c r="P3" s="328"/>
      <c r="Q3" s="328"/>
      <c r="R3" s="328"/>
      <c r="S3" s="328"/>
      <c r="T3" s="328"/>
      <c r="U3" s="328"/>
      <c r="V3" s="328"/>
      <c r="W3" s="328"/>
      <c r="X3" s="328"/>
      <c r="Y3" s="328"/>
      <c r="Z3" s="328"/>
      <c r="AA3" s="328"/>
      <c r="AB3" s="328"/>
    </row>
    <row r="4">
      <c r="A4" s="330" t="s">
        <v>199</v>
      </c>
      <c r="B4" s="331"/>
      <c r="C4" s="331"/>
      <c r="D4" s="332"/>
      <c r="E4" s="328"/>
      <c r="F4" s="333" t="s">
        <v>200</v>
      </c>
      <c r="K4" s="328"/>
      <c r="L4" s="328"/>
      <c r="M4" s="328"/>
      <c r="N4" s="328"/>
      <c r="O4" s="328"/>
      <c r="P4" s="328"/>
      <c r="Q4" s="328"/>
      <c r="R4" s="328"/>
      <c r="S4" s="328"/>
      <c r="T4" s="328"/>
      <c r="U4" s="328"/>
      <c r="V4" s="328"/>
      <c r="W4" s="328"/>
      <c r="X4" s="328"/>
      <c r="Y4" s="328"/>
      <c r="Z4" s="328"/>
      <c r="AA4" s="328"/>
      <c r="AB4" s="328"/>
    </row>
    <row r="5">
      <c r="A5" s="334"/>
      <c r="B5" s="333" t="s">
        <v>231</v>
      </c>
      <c r="C5" s="333" t="s">
        <v>248</v>
      </c>
      <c r="D5" s="335" t="s">
        <v>203</v>
      </c>
      <c r="E5" s="328"/>
      <c r="F5" s="328"/>
      <c r="G5" s="328" t="s">
        <v>204</v>
      </c>
      <c r="H5" s="328" t="s">
        <v>205</v>
      </c>
      <c r="I5" s="326" t="s">
        <v>206</v>
      </c>
      <c r="J5" s="326" t="s">
        <v>207</v>
      </c>
      <c r="K5" s="328"/>
      <c r="L5" s="328"/>
      <c r="M5" s="328"/>
      <c r="N5" s="328"/>
      <c r="O5" s="328"/>
      <c r="P5" s="328"/>
      <c r="Q5" s="328"/>
      <c r="R5" s="328"/>
      <c r="S5" s="328"/>
      <c r="T5" s="328"/>
      <c r="U5" s="328"/>
      <c r="V5" s="328"/>
      <c r="W5" s="328"/>
      <c r="X5" s="328"/>
      <c r="Y5" s="328"/>
      <c r="Z5" s="328"/>
      <c r="AA5" s="328"/>
      <c r="AB5" s="328"/>
    </row>
    <row r="6">
      <c r="A6" s="336" t="s">
        <v>208</v>
      </c>
      <c r="B6" s="337">
        <f t="shared" ref="B6:C6" si="1">B7/2</f>
        <v>35.775</v>
      </c>
      <c r="C6" s="337">
        <f t="shared" si="1"/>
        <v>37.565</v>
      </c>
      <c r="D6" s="338">
        <v>18.0</v>
      </c>
      <c r="E6" s="328"/>
      <c r="F6" s="339" t="s">
        <v>232</v>
      </c>
      <c r="G6" s="340">
        <v>151597.0</v>
      </c>
      <c r="H6" s="340">
        <f t="shared" ref="H6:H7" si="2">G6/100</f>
        <v>1515.97</v>
      </c>
      <c r="I6" s="341">
        <f>B17</f>
        <v>4.92</v>
      </c>
      <c r="J6" s="341">
        <f>H6*B17</f>
        <v>7458.5724</v>
      </c>
      <c r="K6" s="328"/>
      <c r="L6" s="328"/>
      <c r="M6" s="328"/>
      <c r="N6" s="328"/>
      <c r="O6" s="328"/>
      <c r="P6" s="328"/>
      <c r="Q6" s="328"/>
      <c r="R6" s="328"/>
      <c r="S6" s="328"/>
      <c r="T6" s="328"/>
      <c r="U6" s="328"/>
      <c r="V6" s="328"/>
      <c r="W6" s="328"/>
      <c r="X6" s="328"/>
      <c r="Y6" s="328"/>
      <c r="Z6" s="328"/>
      <c r="AA6" s="328"/>
      <c r="AB6" s="328"/>
    </row>
    <row r="7">
      <c r="A7" s="336" t="s">
        <v>210</v>
      </c>
      <c r="B7" s="337">
        <v>71.55</v>
      </c>
      <c r="C7" s="337">
        <v>75.13</v>
      </c>
      <c r="D7" s="338">
        <v>113.0</v>
      </c>
      <c r="E7" s="328"/>
      <c r="F7" s="339" t="s">
        <v>233</v>
      </c>
      <c r="G7" s="340">
        <v>563738.0</v>
      </c>
      <c r="H7" s="340">
        <f t="shared" si="2"/>
        <v>5637.38</v>
      </c>
      <c r="I7" s="341">
        <f>C17</f>
        <v>5.12</v>
      </c>
      <c r="J7" s="341">
        <f>H7*C17</f>
        <v>28863.3856</v>
      </c>
      <c r="K7" s="328"/>
      <c r="L7" s="328"/>
      <c r="M7" s="328"/>
      <c r="N7" s="328"/>
      <c r="O7" s="328"/>
      <c r="P7" s="328"/>
      <c r="Q7" s="328"/>
      <c r="R7" s="328"/>
      <c r="S7" s="328"/>
      <c r="T7" s="328"/>
      <c r="U7" s="328"/>
      <c r="V7" s="328"/>
      <c r="W7" s="328"/>
      <c r="X7" s="328"/>
      <c r="Y7" s="328"/>
      <c r="Z7" s="328"/>
      <c r="AA7" s="328"/>
      <c r="AB7" s="328"/>
    </row>
    <row r="8">
      <c r="A8" s="336" t="s">
        <v>212</v>
      </c>
      <c r="B8" s="337">
        <v>214.29</v>
      </c>
      <c r="C8" s="337">
        <v>225.01</v>
      </c>
      <c r="D8" s="338">
        <v>2.0</v>
      </c>
      <c r="E8" s="328"/>
      <c r="F8" s="328"/>
      <c r="G8" s="328"/>
      <c r="H8" s="328"/>
      <c r="I8" s="342"/>
      <c r="J8" s="343">
        <f>J7+J6</f>
        <v>36321.958</v>
      </c>
      <c r="K8" s="328" t="s">
        <v>213</v>
      </c>
      <c r="L8" s="328"/>
      <c r="M8" s="328"/>
      <c r="N8" s="328"/>
      <c r="O8" s="328"/>
      <c r="P8" s="328"/>
      <c r="Q8" s="328"/>
      <c r="R8" s="328"/>
      <c r="S8" s="328"/>
      <c r="T8" s="328"/>
      <c r="U8" s="328"/>
      <c r="V8" s="328"/>
      <c r="W8" s="328"/>
      <c r="X8" s="328"/>
      <c r="Y8" s="328"/>
      <c r="Z8" s="328"/>
      <c r="AA8" s="328"/>
      <c r="AB8" s="328"/>
    </row>
    <row r="9">
      <c r="A9" s="336" t="s">
        <v>214</v>
      </c>
      <c r="B9" s="337">
        <v>443.39</v>
      </c>
      <c r="C9" s="337">
        <v>465.56</v>
      </c>
      <c r="D9" s="338">
        <v>1.0</v>
      </c>
      <c r="E9" s="328"/>
      <c r="F9" s="328"/>
      <c r="G9" s="328"/>
      <c r="H9" s="328"/>
      <c r="I9" s="328"/>
      <c r="J9" s="328"/>
      <c r="K9" s="328"/>
      <c r="L9" s="328"/>
      <c r="M9" s="328"/>
      <c r="N9" s="328"/>
      <c r="O9" s="328"/>
      <c r="P9" s="328"/>
      <c r="Q9" s="328"/>
      <c r="R9" s="328"/>
      <c r="S9" s="328"/>
      <c r="T9" s="328"/>
      <c r="U9" s="328"/>
      <c r="V9" s="328"/>
      <c r="W9" s="328"/>
      <c r="X9" s="328"/>
      <c r="Y9" s="328"/>
      <c r="Z9" s="328"/>
      <c r="AA9" s="328"/>
      <c r="AB9" s="328"/>
    </row>
    <row r="10">
      <c r="A10" s="336" t="s">
        <v>215</v>
      </c>
      <c r="B10" s="337">
        <v>729.6</v>
      </c>
      <c r="C10" s="337">
        <v>766.08</v>
      </c>
      <c r="D10" s="338">
        <v>1.0</v>
      </c>
      <c r="E10" s="328"/>
      <c r="M10" s="328"/>
      <c r="N10" s="328"/>
      <c r="O10" s="328"/>
      <c r="P10" s="328"/>
      <c r="Q10" s="328"/>
      <c r="R10" s="328"/>
      <c r="S10" s="328"/>
      <c r="T10" s="328"/>
      <c r="U10" s="328"/>
      <c r="V10" s="328"/>
      <c r="W10" s="328"/>
      <c r="X10" s="328"/>
      <c r="Y10" s="328"/>
      <c r="Z10" s="328"/>
      <c r="AA10" s="328"/>
      <c r="AB10" s="328"/>
    </row>
    <row r="11">
      <c r="A11" s="334"/>
      <c r="B11" s="328"/>
      <c r="C11" s="328" t="s">
        <v>216</v>
      </c>
      <c r="D11" s="344">
        <f>SUM(D6:D10)</f>
        <v>135</v>
      </c>
      <c r="E11" s="328"/>
      <c r="F11" s="328" t="s">
        <v>231</v>
      </c>
      <c r="G11" s="328"/>
      <c r="H11" s="328"/>
      <c r="I11" s="328"/>
      <c r="J11" s="328"/>
      <c r="K11" s="328"/>
      <c r="L11" s="328"/>
      <c r="M11" s="328"/>
      <c r="N11" s="328"/>
      <c r="O11" s="328"/>
      <c r="P11" s="328"/>
      <c r="Q11" s="328"/>
      <c r="R11" s="328"/>
      <c r="S11" s="328"/>
      <c r="T11" s="328"/>
      <c r="U11" s="328"/>
      <c r="V11" s="328"/>
      <c r="W11" s="328"/>
      <c r="X11" s="328"/>
      <c r="Y11" s="328"/>
      <c r="Z11" s="328"/>
      <c r="AA11" s="328"/>
      <c r="AB11" s="328"/>
    </row>
    <row r="12">
      <c r="A12" s="334"/>
      <c r="B12" s="328"/>
      <c r="C12" s="328"/>
      <c r="D12" s="344"/>
      <c r="E12" s="328"/>
      <c r="F12" s="328" t="s">
        <v>217</v>
      </c>
      <c r="K12" s="328"/>
      <c r="L12" s="328"/>
      <c r="M12" s="328"/>
      <c r="N12" s="328"/>
      <c r="O12" s="328"/>
      <c r="P12" s="328"/>
      <c r="Q12" s="328"/>
      <c r="R12" s="328"/>
      <c r="S12" s="328"/>
      <c r="T12" s="328"/>
      <c r="U12" s="328"/>
      <c r="V12" s="328"/>
      <c r="W12" s="328"/>
      <c r="X12" s="328"/>
      <c r="Y12" s="328"/>
      <c r="Z12" s="328"/>
      <c r="AA12" s="328"/>
      <c r="AB12" s="328"/>
    </row>
    <row r="13">
      <c r="A13" s="334"/>
      <c r="B13" s="333" t="s">
        <v>218</v>
      </c>
      <c r="D13" s="344"/>
      <c r="E13" s="328"/>
      <c r="F13" s="328" t="s">
        <v>249</v>
      </c>
      <c r="G13" s="328"/>
      <c r="H13" s="328" t="s">
        <v>220</v>
      </c>
      <c r="I13" s="345">
        <v>2.0</v>
      </c>
      <c r="J13" s="328"/>
      <c r="K13" s="328"/>
      <c r="L13" s="328"/>
      <c r="M13" s="328"/>
      <c r="N13" s="328"/>
      <c r="O13" s="328"/>
      <c r="P13" s="328"/>
      <c r="Q13" s="328"/>
      <c r="R13" s="328"/>
      <c r="S13" s="328"/>
      <c r="T13" s="328"/>
      <c r="U13" s="328"/>
      <c r="V13" s="328"/>
      <c r="W13" s="328"/>
      <c r="X13" s="328"/>
      <c r="Y13" s="328"/>
      <c r="Z13" s="328"/>
      <c r="AA13" s="328"/>
      <c r="AB13" s="328"/>
    </row>
    <row r="14">
      <c r="A14" s="334"/>
      <c r="B14" s="333"/>
      <c r="C14" s="333"/>
      <c r="D14" s="344"/>
      <c r="E14" s="328"/>
      <c r="F14" s="339" t="str">
        <f>A6</f>
        <v>Water 3/4 INAC</v>
      </c>
      <c r="G14" s="341">
        <f t="shared" ref="G14:G18" si="3">D6*B6</f>
        <v>643.95</v>
      </c>
      <c r="H14" s="341">
        <f t="shared" ref="H14:H18" si="4">G14*$I$13</f>
        <v>1287.9</v>
      </c>
      <c r="I14" s="328"/>
      <c r="J14" s="328"/>
      <c r="K14" s="328"/>
      <c r="L14" s="328"/>
      <c r="M14" s="328"/>
      <c r="N14" s="328"/>
      <c r="O14" s="328"/>
      <c r="P14" s="328"/>
      <c r="Q14" s="328"/>
      <c r="R14" s="328"/>
      <c r="S14" s="328"/>
      <c r="T14" s="328"/>
      <c r="U14" s="328"/>
      <c r="V14" s="328"/>
      <c r="W14" s="328"/>
      <c r="X14" s="328"/>
      <c r="Y14" s="328"/>
      <c r="Z14" s="328"/>
      <c r="AA14" s="328"/>
      <c r="AB14" s="328"/>
    </row>
    <row r="15">
      <c r="A15" s="334"/>
      <c r="B15" s="346" t="s">
        <v>221</v>
      </c>
      <c r="C15" s="347" t="s">
        <v>221</v>
      </c>
      <c r="D15" s="344"/>
      <c r="E15" s="328"/>
      <c r="F15" s="339" t="s">
        <v>210</v>
      </c>
      <c r="G15" s="341">
        <f t="shared" si="3"/>
        <v>8085.15</v>
      </c>
      <c r="H15" s="341">
        <f t="shared" si="4"/>
        <v>16170.3</v>
      </c>
      <c r="I15" s="328"/>
      <c r="J15" s="328"/>
      <c r="K15" s="328"/>
      <c r="L15" s="328"/>
      <c r="M15" s="328"/>
      <c r="N15" s="328"/>
      <c r="O15" s="328"/>
      <c r="P15" s="328"/>
      <c r="Q15" s="328"/>
      <c r="R15" s="328"/>
      <c r="S15" s="328"/>
      <c r="T15" s="328"/>
      <c r="U15" s="328"/>
      <c r="V15" s="328"/>
      <c r="W15" s="328"/>
      <c r="X15" s="328"/>
      <c r="Y15" s="328"/>
      <c r="Z15" s="328"/>
      <c r="AA15" s="328"/>
      <c r="AB15" s="328"/>
    </row>
    <row r="16">
      <c r="A16" s="334"/>
      <c r="B16" s="348" t="s">
        <v>231</v>
      </c>
      <c r="C16" s="348" t="s">
        <v>248</v>
      </c>
      <c r="D16" s="344"/>
      <c r="E16" s="328"/>
      <c r="F16" s="339" t="s">
        <v>212</v>
      </c>
      <c r="G16" s="341">
        <f t="shared" si="3"/>
        <v>428.58</v>
      </c>
      <c r="H16" s="341">
        <f t="shared" si="4"/>
        <v>857.16</v>
      </c>
      <c r="I16" s="328"/>
      <c r="J16" s="328"/>
      <c r="K16" s="328"/>
      <c r="L16" s="328"/>
      <c r="M16" s="328"/>
      <c r="N16" s="328"/>
      <c r="O16" s="328"/>
      <c r="P16" s="328"/>
      <c r="Q16" s="328"/>
      <c r="R16" s="328"/>
      <c r="S16" s="328"/>
      <c r="T16" s="328"/>
      <c r="U16" s="328"/>
      <c r="V16" s="328"/>
      <c r="W16" s="328"/>
      <c r="X16" s="328"/>
      <c r="Y16" s="328"/>
      <c r="Z16" s="328"/>
      <c r="AA16" s="328"/>
      <c r="AB16" s="328"/>
    </row>
    <row r="17">
      <c r="A17" s="334"/>
      <c r="B17" s="349">
        <v>4.92</v>
      </c>
      <c r="C17" s="349">
        <v>5.12</v>
      </c>
      <c r="D17" s="344"/>
      <c r="E17" s="328"/>
      <c r="F17" s="339" t="s">
        <v>214</v>
      </c>
      <c r="G17" s="341">
        <f t="shared" si="3"/>
        <v>443.39</v>
      </c>
      <c r="H17" s="341">
        <f t="shared" si="4"/>
        <v>886.78</v>
      </c>
      <c r="I17" s="328"/>
      <c r="J17" s="328"/>
      <c r="K17" s="328"/>
      <c r="L17" s="328"/>
      <c r="M17" s="328"/>
      <c r="N17" s="328"/>
      <c r="O17" s="328"/>
      <c r="P17" s="328"/>
      <c r="Q17" s="328"/>
      <c r="R17" s="328"/>
      <c r="S17" s="328"/>
      <c r="T17" s="328"/>
      <c r="U17" s="328"/>
      <c r="V17" s="328"/>
      <c r="W17" s="328"/>
      <c r="X17" s="328"/>
      <c r="Y17" s="328"/>
      <c r="Z17" s="328"/>
      <c r="AA17" s="328"/>
      <c r="AB17" s="328"/>
    </row>
    <row r="18">
      <c r="A18" s="350"/>
      <c r="B18" s="351"/>
      <c r="C18" s="351"/>
      <c r="D18" s="352"/>
      <c r="E18" s="328"/>
      <c r="F18" s="339" t="s">
        <v>215</v>
      </c>
      <c r="G18" s="341">
        <f t="shared" si="3"/>
        <v>729.6</v>
      </c>
      <c r="H18" s="341">
        <f t="shared" si="4"/>
        <v>1459.2</v>
      </c>
      <c r="I18" s="328"/>
      <c r="J18" s="328"/>
      <c r="K18" s="328"/>
      <c r="L18" s="328"/>
      <c r="M18" s="328"/>
      <c r="N18" s="328"/>
      <c r="O18" s="328"/>
      <c r="P18" s="328"/>
      <c r="Q18" s="328"/>
      <c r="R18" s="328"/>
      <c r="S18" s="328"/>
      <c r="T18" s="328"/>
      <c r="U18" s="328"/>
      <c r="V18" s="328"/>
      <c r="W18" s="328"/>
      <c r="X18" s="328"/>
      <c r="Y18" s="328"/>
      <c r="Z18" s="328"/>
      <c r="AA18" s="328"/>
      <c r="AB18" s="328"/>
    </row>
    <row r="19">
      <c r="A19" s="328"/>
      <c r="B19" s="328"/>
      <c r="C19" s="328"/>
      <c r="D19" s="328"/>
      <c r="E19" s="328"/>
      <c r="F19" s="328"/>
      <c r="G19" s="328"/>
      <c r="H19" s="343">
        <f>SUM(H14:H18)</f>
        <v>20661.34</v>
      </c>
      <c r="I19" s="328" t="s">
        <v>243</v>
      </c>
      <c r="J19" s="328"/>
      <c r="K19" s="328"/>
      <c r="L19" s="328"/>
      <c r="M19" s="328"/>
      <c r="N19" s="328"/>
      <c r="O19" s="328"/>
      <c r="P19" s="328"/>
      <c r="Q19" s="328"/>
      <c r="R19" s="328"/>
      <c r="S19" s="328"/>
      <c r="T19" s="328"/>
      <c r="U19" s="328"/>
      <c r="V19" s="328"/>
      <c r="W19" s="328"/>
      <c r="X19" s="328"/>
      <c r="Y19" s="328"/>
      <c r="Z19" s="328"/>
      <c r="AA19" s="328"/>
      <c r="AB19" s="328"/>
    </row>
    <row r="20">
      <c r="A20" s="328"/>
      <c r="B20" s="328"/>
      <c r="C20" s="328"/>
      <c r="D20" s="328"/>
      <c r="E20" s="328"/>
      <c r="F20" s="328" t="s">
        <v>248</v>
      </c>
      <c r="G20" s="328"/>
      <c r="H20" s="328"/>
      <c r="I20" s="328"/>
      <c r="J20" s="328"/>
      <c r="K20" s="328"/>
      <c r="L20" s="328"/>
      <c r="M20" s="328"/>
      <c r="N20" s="328"/>
      <c r="O20" s="328"/>
      <c r="P20" s="328"/>
      <c r="Q20" s="328"/>
      <c r="R20" s="328"/>
      <c r="S20" s="328"/>
      <c r="T20" s="328"/>
      <c r="U20" s="328"/>
      <c r="V20" s="328"/>
      <c r="W20" s="328"/>
      <c r="X20" s="328"/>
      <c r="Y20" s="328"/>
      <c r="Z20" s="328"/>
      <c r="AA20" s="328"/>
      <c r="AB20" s="328"/>
    </row>
    <row r="21" ht="15.75" customHeight="1">
      <c r="A21" s="333" t="s">
        <v>223</v>
      </c>
      <c r="E21" s="328"/>
      <c r="F21" s="328" t="s">
        <v>250</v>
      </c>
      <c r="G21" s="328"/>
      <c r="H21" s="328" t="s">
        <v>220</v>
      </c>
      <c r="I21" s="345">
        <v>10.0</v>
      </c>
      <c r="J21" s="328"/>
      <c r="K21" s="328"/>
      <c r="L21" s="328"/>
      <c r="M21" s="328"/>
      <c r="N21" s="328"/>
      <c r="O21" s="328"/>
      <c r="P21" s="328"/>
      <c r="Q21" s="328"/>
      <c r="R21" s="328"/>
      <c r="S21" s="328"/>
      <c r="T21" s="328"/>
      <c r="U21" s="328"/>
      <c r="V21" s="328"/>
      <c r="W21" s="328"/>
      <c r="X21" s="328"/>
      <c r="Y21" s="328"/>
      <c r="Z21" s="328"/>
      <c r="AA21" s="328"/>
      <c r="AB21" s="328"/>
    </row>
    <row r="22" ht="15.75" customHeight="1">
      <c r="A22" s="343"/>
      <c r="B22" s="328"/>
      <c r="C22" s="328"/>
      <c r="D22" s="328"/>
      <c r="E22" s="328"/>
      <c r="F22" s="339" t="s">
        <v>225</v>
      </c>
      <c r="G22" s="341">
        <f t="shared" ref="G22:G26" si="6">D6*C6</f>
        <v>676.17</v>
      </c>
      <c r="H22" s="341">
        <f t="shared" ref="H22:H26" si="7">G22*$I$21</f>
        <v>6761.7</v>
      </c>
      <c r="I22" s="328"/>
      <c r="J22" s="328"/>
      <c r="K22" s="328"/>
      <c r="L22" s="328"/>
      <c r="M22" s="328"/>
      <c r="N22" s="328"/>
      <c r="O22" s="328"/>
      <c r="P22" s="328"/>
      <c r="Q22" s="328"/>
      <c r="R22" s="328"/>
      <c r="S22" s="328"/>
      <c r="T22" s="328"/>
      <c r="U22" s="328"/>
      <c r="V22" s="328"/>
      <c r="W22" s="328"/>
      <c r="X22" s="328"/>
      <c r="Y22" s="328"/>
      <c r="Z22" s="328"/>
      <c r="AA22" s="328"/>
      <c r="AB22" s="328"/>
    </row>
    <row r="23" ht="15.75" customHeight="1">
      <c r="A23" s="353">
        <f t="shared" ref="A23:B23" si="5">H28</f>
        <v>129136.54</v>
      </c>
      <c r="B23" s="354" t="str">
        <f t="shared" si="5"/>
        <v>Total Combined Based Rate Revenue 27-28</v>
      </c>
      <c r="C23" s="354"/>
      <c r="D23" s="355"/>
      <c r="E23" s="328"/>
      <c r="F23" s="339" t="s">
        <v>210</v>
      </c>
      <c r="G23" s="341">
        <f t="shared" si="6"/>
        <v>8489.69</v>
      </c>
      <c r="H23" s="341">
        <f t="shared" si="7"/>
        <v>84896.9</v>
      </c>
      <c r="I23" s="328"/>
      <c r="J23" s="328"/>
      <c r="K23" s="328"/>
      <c r="L23" s="328"/>
      <c r="M23" s="328"/>
      <c r="N23" s="328"/>
      <c r="O23" s="328"/>
      <c r="P23" s="328"/>
      <c r="Q23" s="328"/>
      <c r="R23" s="328"/>
      <c r="S23" s="328"/>
      <c r="T23" s="328"/>
      <c r="U23" s="328"/>
      <c r="V23" s="328"/>
      <c r="W23" s="328"/>
      <c r="X23" s="328"/>
      <c r="Y23" s="328"/>
      <c r="Z23" s="328"/>
      <c r="AA23" s="328"/>
      <c r="AB23" s="328"/>
    </row>
    <row r="24" ht="15.75" customHeight="1">
      <c r="A24" s="356">
        <f t="shared" ref="A24:B24" si="8">J8</f>
        <v>36321.958</v>
      </c>
      <c r="B24" s="357" t="str">
        <f t="shared" si="8"/>
        <v>Total $ Usage Revenue</v>
      </c>
      <c r="C24" s="358"/>
      <c r="D24" s="359"/>
      <c r="E24" s="328"/>
      <c r="F24" s="339" t="s">
        <v>212</v>
      </c>
      <c r="G24" s="341">
        <f t="shared" si="6"/>
        <v>450.02</v>
      </c>
      <c r="H24" s="341">
        <f t="shared" si="7"/>
        <v>4500.2</v>
      </c>
      <c r="I24" s="328"/>
      <c r="J24" s="328"/>
      <c r="K24" s="328"/>
      <c r="L24" s="328"/>
      <c r="M24" s="328"/>
      <c r="N24" s="328"/>
      <c r="O24" s="328"/>
      <c r="P24" s="328"/>
      <c r="Q24" s="328"/>
      <c r="R24" s="328"/>
      <c r="S24" s="328"/>
      <c r="T24" s="328"/>
      <c r="U24" s="328"/>
      <c r="V24" s="328"/>
      <c r="W24" s="328"/>
      <c r="X24" s="328"/>
      <c r="Y24" s="328"/>
      <c r="Z24" s="328"/>
      <c r="AA24" s="328"/>
      <c r="AB24" s="328"/>
    </row>
    <row r="25" ht="15.75" customHeight="1">
      <c r="A25" s="360">
        <f>A24+A23</f>
        <v>165458.498</v>
      </c>
      <c r="B25" s="361" t="s">
        <v>226</v>
      </c>
      <c r="C25" s="361"/>
      <c r="D25" s="362"/>
      <c r="E25" s="328"/>
      <c r="F25" s="339" t="s">
        <v>214</v>
      </c>
      <c r="G25" s="341">
        <f t="shared" si="6"/>
        <v>465.56</v>
      </c>
      <c r="H25" s="341">
        <f t="shared" si="7"/>
        <v>4655.6</v>
      </c>
      <c r="I25" s="328"/>
      <c r="J25" s="328"/>
      <c r="K25" s="328"/>
      <c r="L25" s="328"/>
      <c r="M25" s="328"/>
      <c r="N25" s="328"/>
      <c r="O25" s="328"/>
      <c r="P25" s="328"/>
      <c r="Q25" s="328"/>
      <c r="R25" s="328"/>
      <c r="S25" s="328"/>
      <c r="T25" s="328"/>
      <c r="U25" s="328"/>
      <c r="V25" s="328"/>
      <c r="W25" s="328"/>
      <c r="X25" s="328"/>
      <c r="Y25" s="328"/>
      <c r="Z25" s="328"/>
      <c r="AA25" s="328"/>
      <c r="AB25" s="328"/>
    </row>
    <row r="26" ht="15.75" customHeight="1">
      <c r="A26" s="328"/>
      <c r="B26" s="328"/>
      <c r="C26" s="328"/>
      <c r="D26" s="328"/>
      <c r="E26" s="328"/>
      <c r="F26" s="339" t="s">
        <v>215</v>
      </c>
      <c r="G26" s="341">
        <f t="shared" si="6"/>
        <v>766.08</v>
      </c>
      <c r="H26" s="341">
        <f t="shared" si="7"/>
        <v>7660.8</v>
      </c>
      <c r="I26" s="328"/>
      <c r="J26" s="328"/>
      <c r="K26" s="328"/>
      <c r="L26" s="328"/>
      <c r="M26" s="328"/>
      <c r="N26" s="328"/>
      <c r="O26" s="328"/>
      <c r="P26" s="328"/>
      <c r="Q26" s="328"/>
      <c r="R26" s="328"/>
      <c r="S26" s="328"/>
      <c r="T26" s="328"/>
      <c r="U26" s="328"/>
      <c r="V26" s="328"/>
      <c r="W26" s="328"/>
      <c r="X26" s="328"/>
      <c r="Y26" s="328"/>
      <c r="Z26" s="328"/>
      <c r="AA26" s="328"/>
      <c r="AB26" s="328"/>
    </row>
    <row r="27" ht="15.75" customHeight="1">
      <c r="A27" s="328"/>
      <c r="B27" s="328"/>
      <c r="C27" s="328"/>
      <c r="D27" s="328"/>
      <c r="E27" s="328"/>
      <c r="F27" s="328"/>
      <c r="G27" s="328"/>
      <c r="H27" s="343">
        <f>SUM(H22:H26)</f>
        <v>108475.2</v>
      </c>
      <c r="I27" s="328" t="s">
        <v>251</v>
      </c>
      <c r="J27" s="328"/>
      <c r="K27" s="328"/>
      <c r="L27" s="328"/>
      <c r="M27" s="328"/>
      <c r="N27" s="328"/>
      <c r="O27" s="328"/>
      <c r="P27" s="328"/>
      <c r="Q27" s="328"/>
      <c r="R27" s="328"/>
      <c r="S27" s="328"/>
      <c r="T27" s="328"/>
      <c r="U27" s="328"/>
      <c r="V27" s="328"/>
      <c r="W27" s="328"/>
      <c r="X27" s="328"/>
      <c r="Y27" s="328"/>
      <c r="Z27" s="328"/>
      <c r="AA27" s="328"/>
      <c r="AB27" s="328"/>
    </row>
    <row r="28" ht="15.75" customHeight="1">
      <c r="A28" s="328"/>
      <c r="B28" s="328"/>
      <c r="C28" s="328"/>
      <c r="D28" s="328"/>
      <c r="E28" s="328"/>
      <c r="F28" s="328"/>
      <c r="G28" s="328"/>
      <c r="H28" s="343">
        <f>H27+H19</f>
        <v>129136.54</v>
      </c>
      <c r="I28" s="328" t="s">
        <v>252</v>
      </c>
      <c r="J28" s="328"/>
      <c r="K28" s="328"/>
      <c r="L28" s="328"/>
      <c r="M28" s="328"/>
      <c r="N28" s="328"/>
      <c r="O28" s="328"/>
      <c r="P28" s="328"/>
      <c r="Q28" s="328"/>
      <c r="R28" s="328"/>
      <c r="S28" s="328"/>
      <c r="T28" s="328"/>
      <c r="U28" s="328"/>
      <c r="V28" s="328"/>
      <c r="W28" s="328"/>
      <c r="X28" s="328"/>
      <c r="Y28" s="328"/>
      <c r="Z28" s="328"/>
      <c r="AA28" s="328"/>
      <c r="AB28" s="328"/>
    </row>
    <row r="29" ht="15.75" customHeight="1">
      <c r="A29" s="328"/>
      <c r="B29" s="328"/>
      <c r="C29" s="328"/>
      <c r="D29" s="328"/>
      <c r="E29" s="328"/>
      <c r="F29" s="328"/>
      <c r="G29" s="328"/>
      <c r="H29" s="328"/>
      <c r="I29" s="328"/>
      <c r="J29" s="328"/>
      <c r="K29" s="328"/>
      <c r="L29" s="328"/>
      <c r="M29" s="328"/>
      <c r="N29" s="328"/>
      <c r="O29" s="328"/>
      <c r="P29" s="328"/>
      <c r="Q29" s="328"/>
      <c r="R29" s="328"/>
      <c r="S29" s="328"/>
      <c r="T29" s="328"/>
      <c r="U29" s="328"/>
      <c r="V29" s="328"/>
      <c r="W29" s="328"/>
      <c r="X29" s="328"/>
      <c r="Y29" s="328"/>
      <c r="Z29" s="328"/>
      <c r="AA29" s="328"/>
      <c r="AB29" s="328"/>
    </row>
    <row r="30" ht="15.75" customHeight="1">
      <c r="A30" s="328"/>
      <c r="B30" s="328"/>
      <c r="C30" s="328"/>
      <c r="D30" s="328"/>
      <c r="E30" s="328"/>
      <c r="F30" s="328"/>
      <c r="G30" s="328"/>
      <c r="H30" s="328"/>
      <c r="I30" s="328"/>
      <c r="J30" s="328"/>
      <c r="K30" s="328"/>
      <c r="L30" s="328"/>
      <c r="M30" s="328"/>
      <c r="N30" s="328"/>
      <c r="O30" s="328"/>
      <c r="P30" s="328"/>
      <c r="Q30" s="328"/>
      <c r="R30" s="328"/>
      <c r="S30" s="328"/>
      <c r="T30" s="328"/>
      <c r="U30" s="328"/>
      <c r="V30" s="328"/>
      <c r="W30" s="328"/>
      <c r="X30" s="328"/>
      <c r="Y30" s="328"/>
      <c r="Z30" s="328"/>
      <c r="AA30" s="328"/>
      <c r="AB30" s="328"/>
    </row>
    <row r="31" ht="15.75" customHeight="1">
      <c r="A31" s="328"/>
      <c r="B31" s="328"/>
      <c r="C31" s="328"/>
      <c r="D31" s="328"/>
      <c r="E31" s="328"/>
      <c r="F31" s="328"/>
      <c r="G31" s="328"/>
      <c r="H31" s="328"/>
      <c r="I31" s="328"/>
      <c r="J31" s="328"/>
      <c r="K31" s="328"/>
      <c r="L31" s="328"/>
      <c r="M31" s="328"/>
      <c r="N31" s="328"/>
      <c r="O31" s="328"/>
      <c r="P31" s="328"/>
      <c r="Q31" s="328"/>
      <c r="R31" s="328"/>
      <c r="S31" s="328"/>
      <c r="T31" s="328"/>
      <c r="U31" s="328"/>
      <c r="V31" s="328"/>
      <c r="W31" s="328"/>
      <c r="X31" s="328"/>
      <c r="Y31" s="328"/>
      <c r="Z31" s="328"/>
      <c r="AA31" s="328"/>
      <c r="AB31" s="328"/>
    </row>
    <row r="32" ht="15.75" customHeight="1">
      <c r="A32" s="328"/>
      <c r="B32" s="328"/>
      <c r="C32" s="328"/>
      <c r="D32" s="328"/>
      <c r="E32" s="328"/>
      <c r="F32" s="328"/>
      <c r="G32" s="328"/>
      <c r="H32" s="328"/>
      <c r="I32" s="328"/>
      <c r="J32" s="328"/>
      <c r="K32" s="328"/>
      <c r="L32" s="328"/>
      <c r="M32" s="328"/>
      <c r="N32" s="328"/>
      <c r="O32" s="328"/>
      <c r="P32" s="328"/>
      <c r="Q32" s="328"/>
      <c r="R32" s="328"/>
      <c r="S32" s="328"/>
      <c r="T32" s="328"/>
      <c r="U32" s="328"/>
      <c r="V32" s="328"/>
      <c r="W32" s="328"/>
      <c r="X32" s="328"/>
      <c r="Y32" s="328"/>
      <c r="Z32" s="328"/>
      <c r="AA32" s="328"/>
      <c r="AB32" s="328"/>
    </row>
    <row r="33" ht="15.75" customHeight="1">
      <c r="A33" s="328"/>
      <c r="B33" s="328"/>
      <c r="C33" s="328"/>
      <c r="D33" s="328"/>
      <c r="E33" s="328"/>
      <c r="F33" s="328"/>
      <c r="G33" s="328"/>
      <c r="H33" s="328"/>
      <c r="I33" s="328"/>
      <c r="J33" s="328"/>
      <c r="K33" s="328"/>
      <c r="L33" s="328"/>
      <c r="M33" s="328"/>
      <c r="N33" s="328"/>
      <c r="O33" s="328"/>
      <c r="P33" s="328"/>
      <c r="Q33" s="328"/>
      <c r="R33" s="328"/>
      <c r="S33" s="328"/>
      <c r="T33" s="328"/>
      <c r="U33" s="328"/>
      <c r="V33" s="328"/>
      <c r="W33" s="328"/>
      <c r="X33" s="328"/>
      <c r="Y33" s="328"/>
      <c r="Z33" s="328"/>
      <c r="AA33" s="328"/>
      <c r="AB33" s="328"/>
    </row>
    <row r="34" ht="15.75" customHeight="1">
      <c r="A34" s="328"/>
      <c r="B34" s="328"/>
      <c r="C34" s="328"/>
      <c r="D34" s="328"/>
      <c r="E34" s="328"/>
      <c r="F34" s="328"/>
      <c r="G34" s="328"/>
      <c r="H34" s="328"/>
      <c r="I34" s="328"/>
      <c r="J34" s="328"/>
      <c r="K34" s="328"/>
      <c r="L34" s="328"/>
      <c r="M34" s="328"/>
      <c r="N34" s="328"/>
      <c r="O34" s="328"/>
      <c r="P34" s="328"/>
      <c r="Q34" s="328"/>
      <c r="R34" s="328"/>
      <c r="S34" s="328"/>
      <c r="T34" s="328"/>
      <c r="U34" s="328"/>
      <c r="V34" s="328"/>
      <c r="W34" s="328"/>
      <c r="X34" s="328"/>
      <c r="Y34" s="328"/>
      <c r="Z34" s="328"/>
      <c r="AA34" s="328"/>
      <c r="AB34" s="328"/>
    </row>
    <row r="35" ht="15.75" customHeight="1">
      <c r="A35" s="328"/>
      <c r="B35" s="328"/>
      <c r="C35" s="328"/>
      <c r="D35" s="328"/>
      <c r="E35" s="328"/>
      <c r="F35" s="328"/>
      <c r="G35" s="328"/>
      <c r="H35" s="328"/>
      <c r="I35" s="328"/>
      <c r="J35" s="328"/>
      <c r="K35" s="328"/>
      <c r="L35" s="328"/>
      <c r="M35" s="328"/>
      <c r="N35" s="328"/>
      <c r="O35" s="328"/>
      <c r="P35" s="328"/>
      <c r="Q35" s="328"/>
      <c r="R35" s="328"/>
      <c r="S35" s="328"/>
      <c r="T35" s="328"/>
      <c r="U35" s="328"/>
      <c r="V35" s="328"/>
      <c r="W35" s="328"/>
      <c r="X35" s="328"/>
      <c r="Y35" s="328"/>
      <c r="Z35" s="328"/>
      <c r="AA35" s="328"/>
      <c r="AB35" s="328"/>
    </row>
    <row r="36" ht="15.75" customHeight="1">
      <c r="A36" s="328"/>
      <c r="B36" s="328"/>
      <c r="C36" s="328"/>
      <c r="D36" s="328"/>
      <c r="E36" s="328"/>
      <c r="F36" s="328"/>
      <c r="G36" s="328"/>
      <c r="H36" s="328"/>
      <c r="I36" s="328"/>
      <c r="J36" s="328"/>
      <c r="K36" s="328"/>
      <c r="L36" s="328"/>
      <c r="M36" s="328"/>
      <c r="N36" s="328"/>
      <c r="O36" s="328"/>
      <c r="P36" s="328"/>
      <c r="Q36" s="328"/>
      <c r="R36" s="328"/>
      <c r="S36" s="328"/>
      <c r="T36" s="328"/>
      <c r="U36" s="328"/>
      <c r="V36" s="328"/>
      <c r="W36" s="328"/>
      <c r="X36" s="328"/>
      <c r="Y36" s="328"/>
      <c r="Z36" s="328"/>
      <c r="AA36" s="328"/>
      <c r="AB36" s="328"/>
    </row>
    <row r="37" ht="15.75" customHeight="1">
      <c r="A37" s="328"/>
      <c r="B37" s="328"/>
      <c r="C37" s="328"/>
      <c r="D37" s="328"/>
      <c r="E37" s="328"/>
      <c r="F37" s="328"/>
      <c r="G37" s="328"/>
      <c r="H37" s="328"/>
      <c r="I37" s="328"/>
      <c r="J37" s="328"/>
      <c r="K37" s="328"/>
      <c r="L37" s="328"/>
      <c r="M37" s="328"/>
      <c r="N37" s="328"/>
      <c r="O37" s="328"/>
      <c r="P37" s="328"/>
      <c r="Q37" s="328"/>
      <c r="R37" s="328"/>
      <c r="S37" s="328"/>
      <c r="T37" s="328"/>
      <c r="U37" s="328"/>
      <c r="V37" s="328"/>
      <c r="W37" s="328"/>
      <c r="X37" s="328"/>
      <c r="Y37" s="328"/>
      <c r="Z37" s="328"/>
      <c r="AA37" s="328"/>
      <c r="AB37" s="328"/>
    </row>
    <row r="38" ht="15.75" customHeight="1">
      <c r="A38" s="328"/>
      <c r="B38" s="328"/>
      <c r="C38" s="328"/>
      <c r="D38" s="328"/>
      <c r="E38" s="328"/>
      <c r="F38" s="328"/>
      <c r="G38" s="328"/>
      <c r="H38" s="328"/>
      <c r="I38" s="328"/>
      <c r="J38" s="328"/>
      <c r="K38" s="328"/>
      <c r="L38" s="328"/>
      <c r="M38" s="328"/>
      <c r="N38" s="328"/>
      <c r="O38" s="328"/>
      <c r="P38" s="328"/>
      <c r="Q38" s="328"/>
      <c r="R38" s="328"/>
      <c r="S38" s="328"/>
      <c r="T38" s="328"/>
      <c r="U38" s="328"/>
      <c r="V38" s="328"/>
      <c r="W38" s="328"/>
      <c r="X38" s="328"/>
      <c r="Y38" s="328"/>
      <c r="Z38" s="328"/>
      <c r="AA38" s="328"/>
      <c r="AB38" s="328"/>
    </row>
    <row r="39" ht="15.75" customHeight="1">
      <c r="A39" s="328"/>
      <c r="B39" s="328"/>
      <c r="C39" s="328"/>
      <c r="D39" s="328"/>
      <c r="E39" s="328"/>
      <c r="F39" s="328"/>
      <c r="G39" s="328"/>
      <c r="H39" s="328"/>
      <c r="I39" s="328"/>
      <c r="J39" s="328"/>
      <c r="K39" s="328"/>
      <c r="L39" s="328"/>
      <c r="M39" s="328"/>
      <c r="N39" s="328"/>
      <c r="O39" s="328"/>
      <c r="P39" s="328"/>
      <c r="Q39" s="328"/>
      <c r="R39" s="328"/>
      <c r="S39" s="328"/>
      <c r="T39" s="328"/>
      <c r="U39" s="328"/>
      <c r="V39" s="328"/>
      <c r="W39" s="328"/>
      <c r="X39" s="328"/>
      <c r="Y39" s="328"/>
      <c r="Z39" s="328"/>
      <c r="AA39" s="328"/>
      <c r="AB39" s="328"/>
    </row>
    <row r="40" ht="15.75" customHeight="1">
      <c r="A40" s="328"/>
      <c r="B40" s="328"/>
      <c r="C40" s="328"/>
      <c r="D40" s="328"/>
      <c r="E40" s="328"/>
      <c r="F40" s="328"/>
      <c r="G40" s="328"/>
      <c r="H40" s="328"/>
      <c r="I40" s="328"/>
      <c r="J40" s="328"/>
      <c r="K40" s="328"/>
      <c r="L40" s="328"/>
      <c r="M40" s="328"/>
      <c r="N40" s="328"/>
      <c r="O40" s="328"/>
      <c r="P40" s="328"/>
      <c r="Q40" s="328"/>
      <c r="R40" s="328"/>
      <c r="S40" s="328"/>
      <c r="T40" s="328"/>
      <c r="U40" s="328"/>
      <c r="V40" s="328"/>
      <c r="W40" s="328"/>
      <c r="X40" s="328"/>
      <c r="Y40" s="328"/>
      <c r="Z40" s="328"/>
      <c r="AA40" s="328"/>
      <c r="AB40" s="328"/>
    </row>
    <row r="41" ht="15.75" customHeight="1">
      <c r="A41" s="328"/>
      <c r="B41" s="328"/>
      <c r="C41" s="328"/>
      <c r="D41" s="328"/>
      <c r="E41" s="328"/>
      <c r="F41" s="328"/>
      <c r="G41" s="328"/>
      <c r="H41" s="328"/>
      <c r="I41" s="328"/>
      <c r="J41" s="328"/>
      <c r="K41" s="328"/>
      <c r="L41" s="328"/>
      <c r="M41" s="328"/>
      <c r="N41" s="328"/>
      <c r="O41" s="328"/>
      <c r="P41" s="328"/>
      <c r="Q41" s="328"/>
      <c r="R41" s="328"/>
      <c r="S41" s="328"/>
      <c r="T41" s="328"/>
      <c r="U41" s="328"/>
      <c r="V41" s="328"/>
      <c r="W41" s="328"/>
      <c r="X41" s="328"/>
      <c r="Y41" s="328"/>
      <c r="Z41" s="328"/>
      <c r="AA41" s="328"/>
      <c r="AB41" s="328"/>
    </row>
    <row r="42" ht="15.75" customHeight="1">
      <c r="A42" s="328"/>
      <c r="B42" s="328"/>
      <c r="C42" s="328"/>
      <c r="D42" s="328"/>
      <c r="E42" s="328"/>
      <c r="F42" s="328"/>
      <c r="G42" s="328"/>
      <c r="H42" s="328"/>
      <c r="I42" s="328"/>
      <c r="J42" s="328"/>
      <c r="K42" s="328"/>
      <c r="L42" s="328"/>
      <c r="M42" s="328"/>
      <c r="N42" s="328"/>
      <c r="O42" s="328"/>
      <c r="P42" s="328"/>
      <c r="Q42" s="328"/>
      <c r="R42" s="328"/>
      <c r="S42" s="328"/>
      <c r="T42" s="328"/>
      <c r="U42" s="328"/>
      <c r="V42" s="328"/>
      <c r="W42" s="328"/>
      <c r="X42" s="328"/>
      <c r="Y42" s="328"/>
      <c r="Z42" s="328"/>
      <c r="AA42" s="328"/>
      <c r="AB42" s="328"/>
    </row>
    <row r="43" ht="15.75" customHeight="1">
      <c r="A43" s="328"/>
      <c r="B43" s="328"/>
      <c r="C43" s="328"/>
      <c r="D43" s="328"/>
      <c r="E43" s="328"/>
      <c r="F43" s="328"/>
      <c r="G43" s="328"/>
      <c r="H43" s="328"/>
      <c r="I43" s="328"/>
      <c r="J43" s="328"/>
      <c r="K43" s="328"/>
      <c r="L43" s="328"/>
      <c r="M43" s="328"/>
      <c r="N43" s="328"/>
      <c r="O43" s="328"/>
      <c r="P43" s="328"/>
      <c r="Q43" s="328"/>
      <c r="R43" s="328"/>
      <c r="S43" s="328"/>
      <c r="T43" s="328"/>
      <c r="U43" s="328"/>
      <c r="V43" s="328"/>
      <c r="W43" s="328"/>
      <c r="X43" s="328"/>
      <c r="Y43" s="328"/>
      <c r="Z43" s="328"/>
      <c r="AA43" s="328"/>
      <c r="AB43" s="328"/>
    </row>
    <row r="44" ht="15.75" customHeight="1">
      <c r="A44" s="328"/>
      <c r="B44" s="328"/>
      <c r="C44" s="328"/>
      <c r="D44" s="328"/>
      <c r="E44" s="328"/>
      <c r="F44" s="328"/>
      <c r="G44" s="328"/>
      <c r="H44" s="328"/>
      <c r="I44" s="328"/>
      <c r="J44" s="328"/>
      <c r="K44" s="328"/>
      <c r="L44" s="328"/>
      <c r="M44" s="328"/>
      <c r="N44" s="328"/>
      <c r="O44" s="328"/>
      <c r="P44" s="328"/>
      <c r="Q44" s="328"/>
      <c r="R44" s="328"/>
      <c r="S44" s="328"/>
      <c r="T44" s="328"/>
      <c r="U44" s="328"/>
      <c r="V44" s="328"/>
      <c r="W44" s="328"/>
      <c r="X44" s="328"/>
      <c r="Y44" s="328"/>
      <c r="Z44" s="328"/>
      <c r="AA44" s="328"/>
      <c r="AB44" s="328"/>
    </row>
    <row r="45" ht="15.75" customHeight="1">
      <c r="A45" s="328"/>
      <c r="B45" s="328"/>
      <c r="C45" s="328"/>
      <c r="D45" s="328"/>
      <c r="E45" s="328"/>
      <c r="F45" s="328"/>
      <c r="G45" s="328"/>
      <c r="H45" s="328"/>
      <c r="I45" s="328"/>
      <c r="J45" s="328"/>
      <c r="K45" s="328"/>
      <c r="L45" s="328"/>
      <c r="M45" s="328"/>
      <c r="N45" s="328"/>
      <c r="O45" s="328"/>
      <c r="P45" s="328"/>
      <c r="Q45" s="328"/>
      <c r="R45" s="328"/>
      <c r="S45" s="328"/>
      <c r="T45" s="328"/>
      <c r="U45" s="328"/>
      <c r="V45" s="328"/>
      <c r="W45" s="328"/>
      <c r="X45" s="328"/>
      <c r="Y45" s="328"/>
      <c r="Z45" s="328"/>
      <c r="AA45" s="328"/>
      <c r="AB45" s="328"/>
    </row>
    <row r="46" ht="15.75" customHeight="1">
      <c r="A46" s="328"/>
      <c r="B46" s="328"/>
      <c r="C46" s="328"/>
      <c r="D46" s="328"/>
      <c r="E46" s="328"/>
      <c r="F46" s="328"/>
      <c r="G46" s="328"/>
      <c r="H46" s="328"/>
      <c r="I46" s="328"/>
      <c r="J46" s="328"/>
      <c r="K46" s="328"/>
      <c r="L46" s="328"/>
      <c r="M46" s="328"/>
      <c r="N46" s="328"/>
      <c r="O46" s="328"/>
      <c r="P46" s="328"/>
      <c r="Q46" s="328"/>
      <c r="R46" s="328"/>
      <c r="S46" s="328"/>
      <c r="T46" s="328"/>
      <c r="U46" s="328"/>
      <c r="V46" s="328"/>
      <c r="W46" s="328"/>
      <c r="X46" s="328"/>
      <c r="Y46" s="328"/>
      <c r="Z46" s="328"/>
      <c r="AA46" s="328"/>
      <c r="AB46" s="328"/>
    </row>
    <row r="47" ht="15.75" customHeight="1">
      <c r="A47" s="328"/>
      <c r="B47" s="328"/>
      <c r="C47" s="328"/>
      <c r="D47" s="328"/>
      <c r="E47" s="328"/>
      <c r="F47" s="328"/>
      <c r="G47" s="328"/>
      <c r="H47" s="328"/>
      <c r="I47" s="328"/>
      <c r="J47" s="328"/>
      <c r="K47" s="328"/>
      <c r="L47" s="328"/>
      <c r="M47" s="328"/>
      <c r="N47" s="328"/>
      <c r="O47" s="328"/>
      <c r="P47" s="328"/>
      <c r="Q47" s="328"/>
      <c r="R47" s="328"/>
      <c r="S47" s="328"/>
      <c r="T47" s="328"/>
      <c r="U47" s="328"/>
      <c r="V47" s="328"/>
      <c r="W47" s="328"/>
      <c r="X47" s="328"/>
      <c r="Y47" s="328"/>
      <c r="Z47" s="328"/>
      <c r="AA47" s="328"/>
      <c r="AB47" s="328"/>
    </row>
    <row r="48" ht="15.75" customHeight="1">
      <c r="A48" s="328"/>
      <c r="B48" s="328"/>
      <c r="C48" s="328"/>
      <c r="D48" s="328"/>
      <c r="E48" s="328"/>
      <c r="F48" s="328"/>
      <c r="G48" s="328"/>
      <c r="H48" s="328"/>
      <c r="I48" s="328"/>
      <c r="J48" s="328"/>
      <c r="K48" s="328"/>
      <c r="L48" s="328"/>
      <c r="M48" s="328"/>
      <c r="N48" s="328"/>
      <c r="O48" s="328"/>
      <c r="P48" s="328"/>
      <c r="Q48" s="328"/>
      <c r="R48" s="328"/>
      <c r="S48" s="328"/>
      <c r="T48" s="328"/>
      <c r="U48" s="328"/>
      <c r="V48" s="328"/>
      <c r="W48" s="328"/>
      <c r="X48" s="328"/>
      <c r="Y48" s="328"/>
      <c r="Z48" s="328"/>
      <c r="AA48" s="328"/>
      <c r="AB48" s="328"/>
    </row>
    <row r="49" ht="15.75" customHeight="1">
      <c r="A49" s="328"/>
      <c r="B49" s="328"/>
      <c r="C49" s="328"/>
      <c r="D49" s="328"/>
      <c r="E49" s="328"/>
      <c r="F49" s="328"/>
      <c r="G49" s="328"/>
      <c r="H49" s="328"/>
      <c r="I49" s="328"/>
      <c r="J49" s="328"/>
      <c r="K49" s="328"/>
      <c r="L49" s="328"/>
      <c r="M49" s="328"/>
      <c r="N49" s="328"/>
      <c r="O49" s="328"/>
      <c r="P49" s="328"/>
      <c r="Q49" s="328"/>
      <c r="R49" s="328"/>
      <c r="S49" s="328"/>
      <c r="T49" s="328"/>
      <c r="U49" s="328"/>
      <c r="V49" s="328"/>
      <c r="W49" s="328"/>
      <c r="X49" s="328"/>
      <c r="Y49" s="328"/>
      <c r="Z49" s="328"/>
      <c r="AA49" s="328"/>
      <c r="AB49" s="328"/>
    </row>
    <row r="50" ht="15.75" customHeight="1">
      <c r="A50" s="328"/>
      <c r="B50" s="328"/>
      <c r="C50" s="328"/>
      <c r="D50" s="328"/>
      <c r="E50" s="328"/>
      <c r="F50" s="328"/>
      <c r="G50" s="328"/>
      <c r="H50" s="328"/>
      <c r="I50" s="328"/>
      <c r="J50" s="328"/>
      <c r="K50" s="328"/>
      <c r="L50" s="328"/>
      <c r="M50" s="328"/>
      <c r="N50" s="328"/>
      <c r="O50" s="328"/>
      <c r="P50" s="328"/>
      <c r="Q50" s="328"/>
      <c r="R50" s="328"/>
      <c r="S50" s="328"/>
      <c r="T50" s="328"/>
      <c r="U50" s="328"/>
      <c r="V50" s="328"/>
      <c r="W50" s="328"/>
      <c r="X50" s="328"/>
      <c r="Y50" s="328"/>
      <c r="Z50" s="328"/>
      <c r="AA50" s="328"/>
      <c r="AB50" s="328"/>
    </row>
    <row r="51" ht="15.75" customHeight="1">
      <c r="A51" s="328"/>
      <c r="B51" s="328"/>
      <c r="C51" s="328"/>
      <c r="D51" s="328"/>
      <c r="E51" s="328"/>
      <c r="F51" s="328"/>
      <c r="G51" s="328"/>
      <c r="H51" s="328"/>
      <c r="I51" s="328"/>
      <c r="J51" s="328"/>
      <c r="K51" s="328"/>
      <c r="L51" s="328"/>
      <c r="M51" s="328"/>
      <c r="N51" s="328"/>
      <c r="O51" s="328"/>
      <c r="P51" s="328"/>
      <c r="Q51" s="328"/>
      <c r="R51" s="328"/>
      <c r="S51" s="328"/>
      <c r="T51" s="328"/>
      <c r="U51" s="328"/>
      <c r="V51" s="328"/>
      <c r="W51" s="328"/>
      <c r="X51" s="328"/>
      <c r="Y51" s="328"/>
      <c r="Z51" s="328"/>
      <c r="AA51" s="328"/>
      <c r="AB51" s="328"/>
    </row>
    <row r="52" ht="15.75" customHeight="1">
      <c r="A52" s="328"/>
      <c r="B52" s="328"/>
      <c r="C52" s="328"/>
      <c r="D52" s="328"/>
      <c r="E52" s="328"/>
      <c r="F52" s="328"/>
      <c r="G52" s="328"/>
      <c r="H52" s="328"/>
      <c r="I52" s="328"/>
      <c r="J52" s="328"/>
      <c r="K52" s="328"/>
      <c r="L52" s="328"/>
      <c r="M52" s="328"/>
      <c r="N52" s="328"/>
      <c r="O52" s="328"/>
      <c r="P52" s="328"/>
      <c r="Q52" s="328"/>
      <c r="R52" s="328"/>
      <c r="S52" s="328"/>
      <c r="T52" s="328"/>
      <c r="U52" s="328"/>
      <c r="V52" s="328"/>
      <c r="W52" s="328"/>
      <c r="X52" s="328"/>
      <c r="Y52" s="328"/>
      <c r="Z52" s="328"/>
      <c r="AA52" s="328"/>
      <c r="AB52" s="328"/>
    </row>
    <row r="53" ht="15.75" customHeight="1">
      <c r="A53" s="328"/>
      <c r="B53" s="328"/>
      <c r="C53" s="328"/>
      <c r="D53" s="328"/>
      <c r="E53" s="328"/>
      <c r="F53" s="328"/>
      <c r="G53" s="328"/>
      <c r="H53" s="328"/>
      <c r="I53" s="328"/>
      <c r="J53" s="328"/>
      <c r="K53" s="328"/>
      <c r="L53" s="328"/>
      <c r="M53" s="328"/>
      <c r="N53" s="328"/>
      <c r="O53" s="328"/>
      <c r="P53" s="328"/>
      <c r="Q53" s="328"/>
      <c r="R53" s="328"/>
      <c r="S53" s="328"/>
      <c r="T53" s="328"/>
      <c r="U53" s="328"/>
      <c r="V53" s="328"/>
      <c r="W53" s="328"/>
      <c r="X53" s="328"/>
      <c r="Y53" s="328"/>
      <c r="Z53" s="328"/>
      <c r="AA53" s="328"/>
      <c r="AB53" s="328"/>
    </row>
    <row r="54" ht="15.75" customHeight="1">
      <c r="A54" s="328"/>
      <c r="B54" s="328"/>
      <c r="C54" s="328"/>
      <c r="D54" s="328"/>
      <c r="E54" s="328"/>
      <c r="F54" s="328"/>
      <c r="G54" s="328"/>
      <c r="H54" s="328"/>
      <c r="I54" s="328"/>
      <c r="J54" s="328"/>
      <c r="K54" s="328"/>
      <c r="L54" s="328"/>
      <c r="M54" s="328"/>
      <c r="N54" s="328"/>
      <c r="O54" s="328"/>
      <c r="P54" s="328"/>
      <c r="Q54" s="328"/>
      <c r="R54" s="328"/>
      <c r="S54" s="328"/>
      <c r="T54" s="328"/>
      <c r="U54" s="328"/>
      <c r="V54" s="328"/>
      <c r="W54" s="328"/>
      <c r="X54" s="328"/>
      <c r="Y54" s="328"/>
      <c r="Z54" s="328"/>
      <c r="AA54" s="328"/>
      <c r="AB54" s="328"/>
    </row>
    <row r="55" ht="15.75" customHeight="1">
      <c r="A55" s="328"/>
      <c r="B55" s="328"/>
      <c r="C55" s="328"/>
      <c r="D55" s="328"/>
      <c r="E55" s="328"/>
      <c r="F55" s="328"/>
      <c r="G55" s="328"/>
      <c r="H55" s="328"/>
      <c r="I55" s="328"/>
      <c r="J55" s="328"/>
      <c r="K55" s="328"/>
      <c r="L55" s="328"/>
      <c r="M55" s="328"/>
      <c r="N55" s="328"/>
      <c r="O55" s="328"/>
      <c r="P55" s="328"/>
      <c r="Q55" s="328"/>
      <c r="R55" s="328"/>
      <c r="S55" s="328"/>
      <c r="T55" s="328"/>
      <c r="U55" s="328"/>
      <c r="V55" s="328"/>
      <c r="W55" s="328"/>
      <c r="X55" s="328"/>
      <c r="Y55" s="328"/>
      <c r="Z55" s="328"/>
      <c r="AA55" s="328"/>
      <c r="AB55" s="328"/>
    </row>
    <row r="56" ht="15.75" customHeight="1">
      <c r="A56" s="328"/>
      <c r="B56" s="328"/>
      <c r="C56" s="328"/>
      <c r="D56" s="328"/>
      <c r="E56" s="328"/>
      <c r="F56" s="328"/>
      <c r="G56" s="328"/>
      <c r="H56" s="328"/>
      <c r="I56" s="328"/>
      <c r="J56" s="328"/>
      <c r="K56" s="328"/>
      <c r="L56" s="328"/>
      <c r="M56" s="328"/>
      <c r="N56" s="328"/>
      <c r="O56" s="328"/>
      <c r="P56" s="328"/>
      <c r="Q56" s="328"/>
      <c r="R56" s="328"/>
      <c r="S56" s="328"/>
      <c r="T56" s="328"/>
      <c r="U56" s="328"/>
      <c r="V56" s="328"/>
      <c r="W56" s="328"/>
      <c r="X56" s="328"/>
      <c r="Y56" s="328"/>
      <c r="Z56" s="328"/>
      <c r="AA56" s="328"/>
      <c r="AB56" s="328"/>
    </row>
    <row r="57" ht="15.75" customHeight="1">
      <c r="A57" s="328"/>
      <c r="B57" s="328"/>
      <c r="C57" s="328"/>
      <c r="D57" s="328"/>
      <c r="E57" s="328"/>
      <c r="F57" s="328"/>
      <c r="G57" s="328"/>
      <c r="H57" s="328"/>
      <c r="I57" s="328"/>
      <c r="J57" s="328"/>
      <c r="K57" s="328"/>
      <c r="L57" s="328"/>
      <c r="M57" s="328"/>
      <c r="N57" s="328"/>
      <c r="O57" s="328"/>
      <c r="P57" s="328"/>
      <c r="Q57" s="328"/>
      <c r="R57" s="328"/>
      <c r="S57" s="328"/>
      <c r="T57" s="328"/>
      <c r="U57" s="328"/>
      <c r="V57" s="328"/>
      <c r="W57" s="328"/>
      <c r="X57" s="328"/>
      <c r="Y57" s="328"/>
      <c r="Z57" s="328"/>
      <c r="AA57" s="328"/>
      <c r="AB57" s="328"/>
    </row>
    <row r="58" ht="15.75" customHeight="1">
      <c r="A58" s="328"/>
      <c r="B58" s="328"/>
      <c r="C58" s="328"/>
      <c r="D58" s="328"/>
      <c r="E58" s="328"/>
      <c r="F58" s="328"/>
      <c r="G58" s="328"/>
      <c r="H58" s="328"/>
      <c r="I58" s="328"/>
      <c r="J58" s="328"/>
      <c r="K58" s="328"/>
      <c r="L58" s="328"/>
      <c r="M58" s="328"/>
      <c r="N58" s="328"/>
      <c r="O58" s="328"/>
      <c r="P58" s="328"/>
      <c r="Q58" s="328"/>
      <c r="R58" s="328"/>
      <c r="S58" s="328"/>
      <c r="T58" s="328"/>
      <c r="U58" s="328"/>
      <c r="V58" s="328"/>
      <c r="W58" s="328"/>
      <c r="X58" s="328"/>
      <c r="Y58" s="328"/>
      <c r="Z58" s="328"/>
      <c r="AA58" s="328"/>
      <c r="AB58" s="328"/>
    </row>
    <row r="59" ht="15.75" customHeight="1">
      <c r="A59" s="328"/>
      <c r="B59" s="328"/>
      <c r="C59" s="328"/>
      <c r="D59" s="328"/>
      <c r="E59" s="328"/>
      <c r="F59" s="328"/>
      <c r="G59" s="328"/>
      <c r="H59" s="328"/>
      <c r="I59" s="328"/>
      <c r="J59" s="328"/>
      <c r="K59" s="328"/>
      <c r="L59" s="328"/>
      <c r="M59" s="328"/>
      <c r="N59" s="328"/>
      <c r="O59" s="328"/>
      <c r="P59" s="328"/>
      <c r="Q59" s="328"/>
      <c r="R59" s="328"/>
      <c r="S59" s="328"/>
      <c r="T59" s="328"/>
      <c r="U59" s="328"/>
      <c r="V59" s="328"/>
      <c r="W59" s="328"/>
      <c r="X59" s="328"/>
      <c r="Y59" s="328"/>
      <c r="Z59" s="328"/>
      <c r="AA59" s="328"/>
      <c r="AB59" s="328"/>
    </row>
    <row r="60" ht="15.75" customHeight="1">
      <c r="A60" s="328"/>
      <c r="B60" s="328"/>
      <c r="C60" s="328"/>
      <c r="D60" s="328"/>
      <c r="E60" s="328"/>
      <c r="F60" s="328"/>
      <c r="G60" s="328"/>
      <c r="H60" s="328"/>
      <c r="I60" s="328"/>
      <c r="J60" s="328"/>
      <c r="K60" s="328"/>
      <c r="L60" s="328"/>
      <c r="M60" s="328"/>
      <c r="N60" s="328"/>
      <c r="O60" s="328"/>
      <c r="P60" s="328"/>
      <c r="Q60" s="328"/>
      <c r="R60" s="328"/>
      <c r="S60" s="328"/>
      <c r="T60" s="328"/>
      <c r="U60" s="328"/>
      <c r="V60" s="328"/>
      <c r="W60" s="328"/>
      <c r="X60" s="328"/>
      <c r="Y60" s="328"/>
      <c r="Z60" s="328"/>
      <c r="AA60" s="328"/>
      <c r="AB60" s="328"/>
    </row>
    <row r="61" ht="15.75" customHeight="1">
      <c r="A61" s="328"/>
      <c r="B61" s="328"/>
      <c r="C61" s="328"/>
      <c r="D61" s="328"/>
      <c r="E61" s="328"/>
      <c r="F61" s="328"/>
      <c r="G61" s="328"/>
      <c r="H61" s="328"/>
      <c r="I61" s="328"/>
      <c r="J61" s="328"/>
      <c r="K61" s="328"/>
      <c r="L61" s="328"/>
      <c r="M61" s="328"/>
      <c r="N61" s="328"/>
      <c r="O61" s="328"/>
      <c r="P61" s="328"/>
      <c r="Q61" s="328"/>
      <c r="R61" s="328"/>
      <c r="S61" s="328"/>
      <c r="T61" s="328"/>
      <c r="U61" s="328"/>
      <c r="V61" s="328"/>
      <c r="W61" s="328"/>
      <c r="X61" s="328"/>
      <c r="Y61" s="328"/>
      <c r="Z61" s="328"/>
      <c r="AA61" s="328"/>
      <c r="AB61" s="328"/>
    </row>
    <row r="62" ht="15.75" customHeight="1">
      <c r="A62" s="328"/>
      <c r="B62" s="328"/>
      <c r="C62" s="328"/>
      <c r="D62" s="328"/>
      <c r="E62" s="328"/>
      <c r="F62" s="328"/>
      <c r="G62" s="328"/>
      <c r="H62" s="328"/>
      <c r="I62" s="328"/>
      <c r="J62" s="328"/>
      <c r="K62" s="328"/>
      <c r="L62" s="328"/>
      <c r="M62" s="328"/>
      <c r="N62" s="328"/>
      <c r="O62" s="328"/>
      <c r="P62" s="328"/>
      <c r="Q62" s="328"/>
      <c r="R62" s="328"/>
      <c r="S62" s="328"/>
      <c r="T62" s="328"/>
      <c r="U62" s="328"/>
      <c r="V62" s="328"/>
      <c r="W62" s="328"/>
      <c r="X62" s="328"/>
      <c r="Y62" s="328"/>
      <c r="Z62" s="328"/>
      <c r="AA62" s="328"/>
      <c r="AB62" s="328"/>
    </row>
    <row r="63" ht="15.75" customHeight="1">
      <c r="A63" s="328"/>
      <c r="B63" s="328"/>
      <c r="C63" s="328"/>
      <c r="D63" s="328"/>
      <c r="E63" s="328"/>
      <c r="F63" s="328"/>
      <c r="G63" s="328"/>
      <c r="H63" s="328"/>
      <c r="I63" s="328"/>
      <c r="J63" s="328"/>
      <c r="K63" s="328"/>
      <c r="L63" s="328"/>
      <c r="M63" s="328"/>
      <c r="N63" s="328"/>
      <c r="O63" s="328"/>
      <c r="P63" s="328"/>
      <c r="Q63" s="328"/>
      <c r="R63" s="328"/>
      <c r="S63" s="328"/>
      <c r="T63" s="328"/>
      <c r="U63" s="328"/>
      <c r="V63" s="328"/>
      <c r="W63" s="328"/>
      <c r="X63" s="328"/>
      <c r="Y63" s="328"/>
      <c r="Z63" s="328"/>
      <c r="AA63" s="328"/>
      <c r="AB63" s="328"/>
    </row>
    <row r="64" ht="15.75" customHeight="1">
      <c r="A64" s="328"/>
      <c r="B64" s="328"/>
      <c r="C64" s="328"/>
      <c r="D64" s="328"/>
      <c r="E64" s="328"/>
      <c r="F64" s="328"/>
      <c r="G64" s="328"/>
      <c r="H64" s="328"/>
      <c r="I64" s="328"/>
      <c r="J64" s="328"/>
      <c r="K64" s="328"/>
      <c r="L64" s="328"/>
      <c r="M64" s="328"/>
      <c r="N64" s="328"/>
      <c r="O64" s="328"/>
      <c r="P64" s="328"/>
      <c r="Q64" s="328"/>
      <c r="R64" s="328"/>
      <c r="S64" s="328"/>
      <c r="T64" s="328"/>
      <c r="U64" s="328"/>
      <c r="V64" s="328"/>
      <c r="W64" s="328"/>
      <c r="X64" s="328"/>
      <c r="Y64" s="328"/>
      <c r="Z64" s="328"/>
      <c r="AA64" s="328"/>
      <c r="AB64" s="328"/>
    </row>
    <row r="65" ht="15.75" customHeight="1">
      <c r="A65" s="328"/>
      <c r="B65" s="328"/>
      <c r="C65" s="328"/>
      <c r="D65" s="328"/>
      <c r="E65" s="328"/>
      <c r="F65" s="328"/>
      <c r="G65" s="328"/>
      <c r="H65" s="328"/>
      <c r="I65" s="328"/>
      <c r="J65" s="328"/>
      <c r="K65" s="328"/>
      <c r="L65" s="328"/>
      <c r="M65" s="328"/>
      <c r="N65" s="328"/>
      <c r="O65" s="328"/>
      <c r="P65" s="328"/>
      <c r="Q65" s="328"/>
      <c r="R65" s="328"/>
      <c r="S65" s="328"/>
      <c r="T65" s="328"/>
      <c r="U65" s="328"/>
      <c r="V65" s="328"/>
      <c r="W65" s="328"/>
      <c r="X65" s="328"/>
      <c r="Y65" s="328"/>
      <c r="Z65" s="328"/>
      <c r="AA65" s="328"/>
      <c r="AB65" s="328"/>
    </row>
    <row r="66" ht="15.75" customHeight="1">
      <c r="A66" s="328"/>
      <c r="B66" s="328"/>
      <c r="C66" s="328"/>
      <c r="D66" s="328"/>
      <c r="E66" s="328"/>
      <c r="F66" s="328"/>
      <c r="G66" s="328"/>
      <c r="H66" s="328"/>
      <c r="I66" s="328"/>
      <c r="J66" s="328"/>
      <c r="K66" s="328"/>
      <c r="L66" s="328"/>
      <c r="M66" s="328"/>
      <c r="N66" s="328"/>
      <c r="O66" s="328"/>
      <c r="P66" s="328"/>
      <c r="Q66" s="328"/>
      <c r="R66" s="328"/>
      <c r="S66" s="328"/>
      <c r="T66" s="328"/>
      <c r="U66" s="328"/>
      <c r="V66" s="328"/>
      <c r="W66" s="328"/>
      <c r="X66" s="328"/>
      <c r="Y66" s="328"/>
      <c r="Z66" s="328"/>
      <c r="AA66" s="328"/>
      <c r="AB66" s="328"/>
    </row>
    <row r="67" ht="15.75" customHeight="1">
      <c r="A67" s="328"/>
      <c r="B67" s="328"/>
      <c r="C67" s="328"/>
      <c r="D67" s="328"/>
      <c r="E67" s="328"/>
      <c r="F67" s="328"/>
      <c r="G67" s="328"/>
      <c r="H67" s="328"/>
      <c r="I67" s="328"/>
      <c r="J67" s="328"/>
      <c r="K67" s="328"/>
      <c r="L67" s="328"/>
      <c r="M67" s="328"/>
      <c r="N67" s="328"/>
      <c r="O67" s="328"/>
      <c r="P67" s="328"/>
      <c r="Q67" s="328"/>
      <c r="R67" s="328"/>
      <c r="S67" s="328"/>
      <c r="T67" s="328"/>
      <c r="U67" s="328"/>
      <c r="V67" s="328"/>
      <c r="W67" s="328"/>
      <c r="X67" s="328"/>
      <c r="Y67" s="328"/>
      <c r="Z67" s="328"/>
      <c r="AA67" s="328"/>
      <c r="AB67" s="328"/>
    </row>
    <row r="68" ht="15.75" customHeight="1">
      <c r="A68" s="328"/>
      <c r="B68" s="328"/>
      <c r="C68" s="328"/>
      <c r="D68" s="328"/>
      <c r="E68" s="328"/>
      <c r="F68" s="328"/>
      <c r="G68" s="328"/>
      <c r="H68" s="328"/>
      <c r="I68" s="328"/>
      <c r="J68" s="328"/>
      <c r="K68" s="328"/>
      <c r="L68" s="328"/>
      <c r="M68" s="328"/>
      <c r="N68" s="328"/>
      <c r="O68" s="328"/>
      <c r="P68" s="328"/>
      <c r="Q68" s="328"/>
      <c r="R68" s="328"/>
      <c r="S68" s="328"/>
      <c r="T68" s="328"/>
      <c r="U68" s="328"/>
      <c r="V68" s="328"/>
      <c r="W68" s="328"/>
      <c r="X68" s="328"/>
      <c r="Y68" s="328"/>
      <c r="Z68" s="328"/>
      <c r="AA68" s="328"/>
      <c r="AB68" s="328"/>
    </row>
    <row r="69" ht="15.75" customHeight="1">
      <c r="A69" s="328"/>
      <c r="B69" s="328"/>
      <c r="C69" s="328"/>
      <c r="D69" s="328"/>
      <c r="E69" s="328"/>
      <c r="F69" s="328"/>
      <c r="G69" s="328"/>
      <c r="H69" s="328"/>
      <c r="I69" s="328"/>
      <c r="J69" s="328"/>
      <c r="K69" s="328"/>
      <c r="L69" s="328"/>
      <c r="M69" s="328"/>
      <c r="N69" s="328"/>
      <c r="O69" s="328"/>
      <c r="P69" s="328"/>
      <c r="Q69" s="328"/>
      <c r="R69" s="328"/>
      <c r="S69" s="328"/>
      <c r="T69" s="328"/>
      <c r="U69" s="328"/>
      <c r="V69" s="328"/>
      <c r="W69" s="328"/>
      <c r="X69" s="328"/>
      <c r="Y69" s="328"/>
      <c r="Z69" s="328"/>
      <c r="AA69" s="328"/>
      <c r="AB69" s="328"/>
    </row>
    <row r="70" ht="15.75" customHeight="1">
      <c r="A70" s="328"/>
      <c r="B70" s="328"/>
      <c r="C70" s="328"/>
      <c r="D70" s="328"/>
      <c r="E70" s="328"/>
      <c r="F70" s="328"/>
      <c r="G70" s="328"/>
      <c r="H70" s="328"/>
      <c r="I70" s="328"/>
      <c r="J70" s="328"/>
      <c r="K70" s="328"/>
      <c r="L70" s="328"/>
      <c r="M70" s="328"/>
      <c r="N70" s="328"/>
      <c r="O70" s="328"/>
      <c r="P70" s="328"/>
      <c r="Q70" s="328"/>
      <c r="R70" s="328"/>
      <c r="S70" s="328"/>
      <c r="T70" s="328"/>
      <c r="U70" s="328"/>
      <c r="V70" s="328"/>
      <c r="W70" s="328"/>
      <c r="X70" s="328"/>
      <c r="Y70" s="328"/>
      <c r="Z70" s="328"/>
      <c r="AA70" s="328"/>
      <c r="AB70" s="328"/>
    </row>
    <row r="71" ht="15.75" customHeight="1">
      <c r="A71" s="328"/>
      <c r="B71" s="328"/>
      <c r="C71" s="328"/>
      <c r="D71" s="328"/>
      <c r="E71" s="328"/>
      <c r="F71" s="328"/>
      <c r="G71" s="328"/>
      <c r="H71" s="328"/>
      <c r="I71" s="328"/>
      <c r="J71" s="328"/>
      <c r="K71" s="328"/>
      <c r="L71" s="328"/>
      <c r="M71" s="328"/>
      <c r="N71" s="328"/>
      <c r="O71" s="328"/>
      <c r="P71" s="328"/>
      <c r="Q71" s="328"/>
      <c r="R71" s="328"/>
      <c r="S71" s="328"/>
      <c r="T71" s="328"/>
      <c r="U71" s="328"/>
      <c r="V71" s="328"/>
      <c r="W71" s="328"/>
      <c r="X71" s="328"/>
      <c r="Y71" s="328"/>
      <c r="Z71" s="328"/>
      <c r="AA71" s="328"/>
      <c r="AB71" s="328"/>
    </row>
    <row r="72" ht="15.75" customHeight="1">
      <c r="A72" s="328"/>
      <c r="B72" s="328"/>
      <c r="C72" s="328"/>
      <c r="D72" s="328"/>
      <c r="E72" s="328"/>
      <c r="F72" s="328"/>
      <c r="G72" s="328"/>
      <c r="H72" s="328"/>
      <c r="I72" s="328"/>
      <c r="J72" s="328"/>
      <c r="K72" s="328"/>
      <c r="L72" s="328"/>
      <c r="M72" s="328"/>
      <c r="N72" s="328"/>
      <c r="O72" s="328"/>
      <c r="P72" s="328"/>
      <c r="Q72" s="328"/>
      <c r="R72" s="328"/>
      <c r="S72" s="328"/>
      <c r="T72" s="328"/>
      <c r="U72" s="328"/>
      <c r="V72" s="328"/>
      <c r="W72" s="328"/>
      <c r="X72" s="328"/>
      <c r="Y72" s="328"/>
      <c r="Z72" s="328"/>
      <c r="AA72" s="328"/>
      <c r="AB72" s="328"/>
    </row>
    <row r="73" ht="15.75" customHeight="1">
      <c r="A73" s="328"/>
      <c r="B73" s="328"/>
      <c r="C73" s="328"/>
      <c r="D73" s="328"/>
      <c r="E73" s="328"/>
      <c r="F73" s="328"/>
      <c r="G73" s="328"/>
      <c r="H73" s="328"/>
      <c r="I73" s="328"/>
      <c r="J73" s="328"/>
      <c r="K73" s="328"/>
      <c r="L73" s="328"/>
      <c r="M73" s="328"/>
      <c r="N73" s="328"/>
      <c r="O73" s="328"/>
      <c r="P73" s="328"/>
      <c r="Q73" s="328"/>
      <c r="R73" s="328"/>
      <c r="S73" s="328"/>
      <c r="T73" s="328"/>
      <c r="U73" s="328"/>
      <c r="V73" s="328"/>
      <c r="W73" s="328"/>
      <c r="X73" s="328"/>
      <c r="Y73" s="328"/>
      <c r="Z73" s="328"/>
      <c r="AA73" s="328"/>
      <c r="AB73" s="328"/>
    </row>
    <row r="74" ht="15.75" customHeight="1">
      <c r="A74" s="328"/>
      <c r="B74" s="328"/>
      <c r="C74" s="328"/>
      <c r="D74" s="328"/>
      <c r="E74" s="328"/>
      <c r="F74" s="328"/>
      <c r="G74" s="328"/>
      <c r="H74" s="328"/>
      <c r="I74" s="328"/>
      <c r="J74" s="328"/>
      <c r="K74" s="328"/>
      <c r="L74" s="328"/>
      <c r="M74" s="328"/>
      <c r="N74" s="328"/>
      <c r="O74" s="328"/>
      <c r="P74" s="328"/>
      <c r="Q74" s="328"/>
      <c r="R74" s="328"/>
      <c r="S74" s="328"/>
      <c r="T74" s="328"/>
      <c r="U74" s="328"/>
      <c r="V74" s="328"/>
      <c r="W74" s="328"/>
      <c r="X74" s="328"/>
      <c r="Y74" s="328"/>
      <c r="Z74" s="328"/>
      <c r="AA74" s="328"/>
      <c r="AB74" s="328"/>
    </row>
    <row r="75" ht="15.75" customHeight="1">
      <c r="A75" s="328"/>
      <c r="B75" s="328"/>
      <c r="C75" s="328"/>
      <c r="D75" s="328"/>
      <c r="E75" s="328"/>
      <c r="F75" s="328"/>
      <c r="G75" s="328"/>
      <c r="H75" s="328"/>
      <c r="I75" s="328"/>
      <c r="J75" s="328"/>
      <c r="K75" s="328"/>
      <c r="L75" s="328"/>
      <c r="M75" s="328"/>
      <c r="N75" s="328"/>
      <c r="O75" s="328"/>
      <c r="P75" s="328"/>
      <c r="Q75" s="328"/>
      <c r="R75" s="328"/>
      <c r="S75" s="328"/>
      <c r="T75" s="328"/>
      <c r="U75" s="328"/>
      <c r="V75" s="328"/>
      <c r="W75" s="328"/>
      <c r="X75" s="328"/>
      <c r="Y75" s="328"/>
      <c r="Z75" s="328"/>
      <c r="AA75" s="328"/>
      <c r="AB75" s="328"/>
    </row>
    <row r="76" ht="15.75" customHeight="1">
      <c r="A76" s="328"/>
      <c r="B76" s="328"/>
      <c r="C76" s="328"/>
      <c r="D76" s="328"/>
      <c r="E76" s="328"/>
      <c r="F76" s="328"/>
      <c r="G76" s="328"/>
      <c r="H76" s="328"/>
      <c r="I76" s="328"/>
      <c r="J76" s="328"/>
      <c r="K76" s="328"/>
      <c r="L76" s="328"/>
      <c r="M76" s="328"/>
      <c r="N76" s="328"/>
      <c r="O76" s="328"/>
      <c r="P76" s="328"/>
      <c r="Q76" s="328"/>
      <c r="R76" s="328"/>
      <c r="S76" s="328"/>
      <c r="T76" s="328"/>
      <c r="U76" s="328"/>
      <c r="V76" s="328"/>
      <c r="W76" s="328"/>
      <c r="X76" s="328"/>
      <c r="Y76" s="328"/>
      <c r="Z76" s="328"/>
      <c r="AA76" s="328"/>
      <c r="AB76" s="328"/>
    </row>
    <row r="77" ht="15.75" customHeight="1">
      <c r="A77" s="328"/>
      <c r="B77" s="328"/>
      <c r="C77" s="328"/>
      <c r="D77" s="328"/>
      <c r="E77" s="328"/>
      <c r="F77" s="328"/>
      <c r="G77" s="328"/>
      <c r="H77" s="328"/>
      <c r="I77" s="328"/>
      <c r="J77" s="328"/>
      <c r="K77" s="328"/>
      <c r="L77" s="328"/>
      <c r="M77" s="328"/>
      <c r="N77" s="328"/>
      <c r="O77" s="328"/>
      <c r="P77" s="328"/>
      <c r="Q77" s="328"/>
      <c r="R77" s="328"/>
      <c r="S77" s="328"/>
      <c r="T77" s="328"/>
      <c r="U77" s="328"/>
      <c r="V77" s="328"/>
      <c r="W77" s="328"/>
      <c r="X77" s="328"/>
      <c r="Y77" s="328"/>
      <c r="Z77" s="328"/>
      <c r="AA77" s="328"/>
      <c r="AB77" s="328"/>
    </row>
    <row r="78" ht="15.75" customHeight="1">
      <c r="A78" s="328"/>
      <c r="B78" s="328"/>
      <c r="C78" s="328"/>
      <c r="D78" s="328"/>
      <c r="E78" s="328"/>
      <c r="F78" s="328"/>
      <c r="G78" s="328"/>
      <c r="H78" s="328"/>
      <c r="I78" s="328"/>
      <c r="J78" s="328"/>
      <c r="K78" s="328"/>
      <c r="L78" s="328"/>
      <c r="M78" s="328"/>
      <c r="N78" s="328"/>
      <c r="O78" s="328"/>
      <c r="P78" s="328"/>
      <c r="Q78" s="328"/>
      <c r="R78" s="328"/>
      <c r="S78" s="328"/>
      <c r="T78" s="328"/>
      <c r="U78" s="328"/>
      <c r="V78" s="328"/>
      <c r="W78" s="328"/>
      <c r="X78" s="328"/>
      <c r="Y78" s="328"/>
      <c r="Z78" s="328"/>
      <c r="AA78" s="328"/>
      <c r="AB78" s="328"/>
    </row>
    <row r="79" ht="15.75" customHeight="1">
      <c r="A79" s="328"/>
      <c r="B79" s="328"/>
      <c r="C79" s="328"/>
      <c r="D79" s="328"/>
      <c r="E79" s="328"/>
      <c r="F79" s="328"/>
      <c r="G79" s="328"/>
      <c r="H79" s="328"/>
      <c r="I79" s="328"/>
      <c r="J79" s="328"/>
      <c r="K79" s="328"/>
      <c r="L79" s="328"/>
      <c r="M79" s="328"/>
      <c r="N79" s="328"/>
      <c r="O79" s="328"/>
      <c r="P79" s="328"/>
      <c r="Q79" s="328"/>
      <c r="R79" s="328"/>
      <c r="S79" s="328"/>
      <c r="T79" s="328"/>
      <c r="U79" s="328"/>
      <c r="V79" s="328"/>
      <c r="W79" s="328"/>
      <c r="X79" s="328"/>
      <c r="Y79" s="328"/>
      <c r="Z79" s="328"/>
      <c r="AA79" s="328"/>
      <c r="AB79" s="328"/>
    </row>
    <row r="80" ht="15.75" customHeight="1">
      <c r="A80" s="328"/>
      <c r="B80" s="328"/>
      <c r="C80" s="328"/>
      <c r="D80" s="328"/>
      <c r="E80" s="328"/>
      <c r="F80" s="328"/>
      <c r="G80" s="328"/>
      <c r="H80" s="328"/>
      <c r="I80" s="328"/>
      <c r="J80" s="328"/>
      <c r="K80" s="328"/>
      <c r="L80" s="328"/>
      <c r="M80" s="328"/>
      <c r="N80" s="328"/>
      <c r="O80" s="328"/>
      <c r="P80" s="328"/>
      <c r="Q80" s="328"/>
      <c r="R80" s="328"/>
      <c r="S80" s="328"/>
      <c r="T80" s="328"/>
      <c r="U80" s="328"/>
      <c r="V80" s="328"/>
      <c r="W80" s="328"/>
      <c r="X80" s="328"/>
      <c r="Y80" s="328"/>
      <c r="Z80" s="328"/>
      <c r="AA80" s="328"/>
      <c r="AB80" s="328"/>
    </row>
    <row r="81" ht="15.75" customHeight="1">
      <c r="A81" s="328"/>
      <c r="B81" s="328"/>
      <c r="C81" s="328"/>
      <c r="D81" s="328"/>
      <c r="E81" s="328"/>
      <c r="F81" s="328"/>
      <c r="G81" s="328"/>
      <c r="H81" s="328"/>
      <c r="I81" s="328"/>
      <c r="J81" s="328"/>
      <c r="K81" s="328"/>
      <c r="L81" s="328"/>
      <c r="M81" s="328"/>
      <c r="N81" s="328"/>
      <c r="O81" s="328"/>
      <c r="P81" s="328"/>
      <c r="Q81" s="328"/>
      <c r="R81" s="328"/>
      <c r="S81" s="328"/>
      <c r="T81" s="328"/>
      <c r="U81" s="328"/>
      <c r="V81" s="328"/>
      <c r="W81" s="328"/>
      <c r="X81" s="328"/>
      <c r="Y81" s="328"/>
      <c r="Z81" s="328"/>
      <c r="AA81" s="328"/>
      <c r="AB81" s="328"/>
    </row>
    <row r="82" ht="15.75" customHeight="1">
      <c r="A82" s="328"/>
      <c r="B82" s="328"/>
      <c r="C82" s="328"/>
      <c r="D82" s="328"/>
      <c r="E82" s="328"/>
      <c r="F82" s="328"/>
      <c r="G82" s="328"/>
      <c r="H82" s="328"/>
      <c r="I82" s="328"/>
      <c r="J82" s="328"/>
      <c r="K82" s="328"/>
      <c r="L82" s="328"/>
      <c r="M82" s="328"/>
      <c r="N82" s="328"/>
      <c r="O82" s="328"/>
      <c r="P82" s="328"/>
      <c r="Q82" s="328"/>
      <c r="R82" s="328"/>
      <c r="S82" s="328"/>
      <c r="T82" s="328"/>
      <c r="U82" s="328"/>
      <c r="V82" s="328"/>
      <c r="W82" s="328"/>
      <c r="X82" s="328"/>
      <c r="Y82" s="328"/>
      <c r="Z82" s="328"/>
      <c r="AA82" s="328"/>
      <c r="AB82" s="328"/>
    </row>
    <row r="83" ht="15.75" customHeight="1">
      <c r="A83" s="328"/>
      <c r="B83" s="328"/>
      <c r="C83" s="328"/>
      <c r="D83" s="328"/>
      <c r="E83" s="328"/>
      <c r="F83" s="328"/>
      <c r="G83" s="328"/>
      <c r="H83" s="328"/>
      <c r="I83" s="328"/>
      <c r="J83" s="328"/>
      <c r="K83" s="328"/>
      <c r="L83" s="328"/>
      <c r="M83" s="328"/>
      <c r="N83" s="328"/>
      <c r="O83" s="328"/>
      <c r="P83" s="328"/>
      <c r="Q83" s="328"/>
      <c r="R83" s="328"/>
      <c r="S83" s="328"/>
      <c r="T83" s="328"/>
      <c r="U83" s="328"/>
      <c r="V83" s="328"/>
      <c r="W83" s="328"/>
      <c r="X83" s="328"/>
      <c r="Y83" s="328"/>
      <c r="Z83" s="328"/>
      <c r="AA83" s="328"/>
      <c r="AB83" s="328"/>
    </row>
    <row r="84" ht="15.75" customHeight="1">
      <c r="A84" s="328"/>
      <c r="B84" s="328"/>
      <c r="C84" s="328"/>
      <c r="D84" s="328"/>
      <c r="E84" s="328"/>
      <c r="F84" s="328"/>
      <c r="G84" s="328"/>
      <c r="H84" s="328"/>
      <c r="I84" s="328"/>
      <c r="J84" s="328"/>
      <c r="K84" s="328"/>
      <c r="L84" s="328"/>
      <c r="M84" s="328"/>
      <c r="N84" s="328"/>
      <c r="O84" s="328"/>
      <c r="P84" s="328"/>
      <c r="Q84" s="328"/>
      <c r="R84" s="328"/>
      <c r="S84" s="328"/>
      <c r="T84" s="328"/>
      <c r="U84" s="328"/>
      <c r="V84" s="328"/>
      <c r="W84" s="328"/>
      <c r="X84" s="328"/>
      <c r="Y84" s="328"/>
      <c r="Z84" s="328"/>
      <c r="AA84" s="328"/>
      <c r="AB84" s="328"/>
    </row>
    <row r="85" ht="15.75" customHeight="1">
      <c r="A85" s="328"/>
      <c r="B85" s="328"/>
      <c r="C85" s="328"/>
      <c r="D85" s="328"/>
      <c r="E85" s="328"/>
      <c r="F85" s="328"/>
      <c r="G85" s="328"/>
      <c r="H85" s="328"/>
      <c r="I85" s="328"/>
      <c r="J85" s="328"/>
      <c r="K85" s="328"/>
      <c r="L85" s="328"/>
      <c r="M85" s="328"/>
      <c r="N85" s="328"/>
      <c r="O85" s="328"/>
      <c r="P85" s="328"/>
      <c r="Q85" s="328"/>
      <c r="R85" s="328"/>
      <c r="S85" s="328"/>
      <c r="T85" s="328"/>
      <c r="U85" s="328"/>
      <c r="V85" s="328"/>
      <c r="W85" s="328"/>
      <c r="X85" s="328"/>
      <c r="Y85" s="328"/>
      <c r="Z85" s="328"/>
      <c r="AA85" s="328"/>
      <c r="AB85" s="328"/>
    </row>
    <row r="86" ht="15.75" customHeight="1">
      <c r="A86" s="328"/>
      <c r="B86" s="328"/>
      <c r="C86" s="328"/>
      <c r="D86" s="328"/>
      <c r="E86" s="328"/>
      <c r="F86" s="328"/>
      <c r="G86" s="328"/>
      <c r="H86" s="328"/>
      <c r="I86" s="328"/>
      <c r="J86" s="328"/>
      <c r="K86" s="328"/>
      <c r="L86" s="328"/>
      <c r="M86" s="328"/>
      <c r="N86" s="328"/>
      <c r="O86" s="328"/>
      <c r="P86" s="328"/>
      <c r="Q86" s="328"/>
      <c r="R86" s="328"/>
      <c r="S86" s="328"/>
      <c r="T86" s="328"/>
      <c r="U86" s="328"/>
      <c r="V86" s="328"/>
      <c r="W86" s="328"/>
      <c r="X86" s="328"/>
      <c r="Y86" s="328"/>
      <c r="Z86" s="328"/>
      <c r="AA86" s="328"/>
      <c r="AB86" s="328"/>
    </row>
    <row r="87" ht="15.75" customHeight="1">
      <c r="A87" s="328"/>
      <c r="B87" s="328"/>
      <c r="C87" s="328"/>
      <c r="D87" s="328"/>
      <c r="E87" s="328"/>
      <c r="F87" s="328"/>
      <c r="G87" s="328"/>
      <c r="H87" s="328"/>
      <c r="I87" s="328"/>
      <c r="J87" s="328"/>
      <c r="K87" s="328"/>
      <c r="L87" s="328"/>
      <c r="M87" s="328"/>
      <c r="N87" s="328"/>
      <c r="O87" s="328"/>
      <c r="P87" s="328"/>
      <c r="Q87" s="328"/>
      <c r="R87" s="328"/>
      <c r="S87" s="328"/>
      <c r="T87" s="328"/>
      <c r="U87" s="328"/>
      <c r="V87" s="328"/>
      <c r="W87" s="328"/>
      <c r="X87" s="328"/>
      <c r="Y87" s="328"/>
      <c r="Z87" s="328"/>
      <c r="AA87" s="328"/>
      <c r="AB87" s="328"/>
    </row>
    <row r="88" ht="15.75" customHeight="1">
      <c r="A88" s="328"/>
      <c r="B88" s="328"/>
      <c r="C88" s="328"/>
      <c r="D88" s="328"/>
      <c r="E88" s="328"/>
      <c r="F88" s="328"/>
      <c r="G88" s="328"/>
      <c r="H88" s="328"/>
      <c r="I88" s="328"/>
      <c r="J88" s="328"/>
      <c r="K88" s="328"/>
      <c r="L88" s="328"/>
      <c r="M88" s="328"/>
      <c r="N88" s="328"/>
      <c r="O88" s="328"/>
      <c r="P88" s="328"/>
      <c r="Q88" s="328"/>
      <c r="R88" s="328"/>
      <c r="S88" s="328"/>
      <c r="T88" s="328"/>
      <c r="U88" s="328"/>
      <c r="V88" s="328"/>
      <c r="W88" s="328"/>
      <c r="X88" s="328"/>
      <c r="Y88" s="328"/>
      <c r="Z88" s="328"/>
      <c r="AA88" s="328"/>
      <c r="AB88" s="328"/>
    </row>
    <row r="89" ht="15.75" customHeight="1">
      <c r="A89" s="328"/>
      <c r="B89" s="328"/>
      <c r="C89" s="328"/>
      <c r="D89" s="328"/>
      <c r="E89" s="328"/>
      <c r="F89" s="328"/>
      <c r="G89" s="328"/>
      <c r="H89" s="328"/>
      <c r="I89" s="328"/>
      <c r="J89" s="328"/>
      <c r="K89" s="328"/>
      <c r="L89" s="328"/>
      <c r="M89" s="328"/>
      <c r="N89" s="328"/>
      <c r="O89" s="328"/>
      <c r="P89" s="328"/>
      <c r="Q89" s="328"/>
      <c r="R89" s="328"/>
      <c r="S89" s="328"/>
      <c r="T89" s="328"/>
      <c r="U89" s="328"/>
      <c r="V89" s="328"/>
      <c r="W89" s="328"/>
      <c r="X89" s="328"/>
      <c r="Y89" s="328"/>
      <c r="Z89" s="328"/>
      <c r="AA89" s="328"/>
      <c r="AB89" s="328"/>
    </row>
    <row r="90" ht="15.75" customHeight="1">
      <c r="A90" s="328"/>
      <c r="B90" s="328"/>
      <c r="C90" s="328"/>
      <c r="D90" s="328"/>
      <c r="E90" s="328"/>
      <c r="F90" s="328"/>
      <c r="G90" s="328"/>
      <c r="H90" s="328"/>
      <c r="I90" s="328"/>
      <c r="J90" s="328"/>
      <c r="K90" s="328"/>
      <c r="L90" s="328"/>
      <c r="M90" s="328"/>
      <c r="N90" s="328"/>
      <c r="O90" s="328"/>
      <c r="P90" s="328"/>
      <c r="Q90" s="328"/>
      <c r="R90" s="328"/>
      <c r="S90" s="328"/>
      <c r="T90" s="328"/>
      <c r="U90" s="328"/>
      <c r="V90" s="328"/>
      <c r="W90" s="328"/>
      <c r="X90" s="328"/>
      <c r="Y90" s="328"/>
      <c r="Z90" s="328"/>
      <c r="AA90" s="328"/>
      <c r="AB90" s="328"/>
    </row>
    <row r="91" ht="15.75" customHeight="1">
      <c r="A91" s="328"/>
      <c r="B91" s="328"/>
      <c r="C91" s="328"/>
      <c r="D91" s="328"/>
      <c r="E91" s="328"/>
      <c r="F91" s="328"/>
      <c r="G91" s="328"/>
      <c r="H91" s="328"/>
      <c r="I91" s="328"/>
      <c r="J91" s="328"/>
      <c r="K91" s="328"/>
      <c r="L91" s="328"/>
      <c r="M91" s="328"/>
      <c r="N91" s="328"/>
      <c r="O91" s="328"/>
      <c r="P91" s="328"/>
      <c r="Q91" s="328"/>
      <c r="R91" s="328"/>
      <c r="S91" s="328"/>
      <c r="T91" s="328"/>
      <c r="U91" s="328"/>
      <c r="V91" s="328"/>
      <c r="W91" s="328"/>
      <c r="X91" s="328"/>
      <c r="Y91" s="328"/>
      <c r="Z91" s="328"/>
      <c r="AA91" s="328"/>
      <c r="AB91" s="328"/>
    </row>
    <row r="92" ht="15.75" customHeight="1">
      <c r="A92" s="328"/>
      <c r="B92" s="328"/>
      <c r="C92" s="328"/>
      <c r="D92" s="328"/>
      <c r="E92" s="328"/>
      <c r="F92" s="328"/>
      <c r="G92" s="328"/>
      <c r="H92" s="328"/>
      <c r="I92" s="328"/>
      <c r="J92" s="328"/>
      <c r="K92" s="328"/>
      <c r="L92" s="328"/>
      <c r="M92" s="328"/>
      <c r="N92" s="328"/>
      <c r="O92" s="328"/>
      <c r="P92" s="328"/>
      <c r="Q92" s="328"/>
      <c r="R92" s="328"/>
      <c r="S92" s="328"/>
      <c r="T92" s="328"/>
      <c r="U92" s="328"/>
      <c r="V92" s="328"/>
      <c r="W92" s="328"/>
      <c r="X92" s="328"/>
      <c r="Y92" s="328"/>
      <c r="Z92" s="328"/>
      <c r="AA92" s="328"/>
      <c r="AB92" s="328"/>
    </row>
    <row r="93" ht="15.75" customHeight="1">
      <c r="A93" s="328"/>
      <c r="B93" s="328"/>
      <c r="C93" s="328"/>
      <c r="D93" s="328"/>
      <c r="E93" s="328"/>
      <c r="F93" s="328"/>
      <c r="G93" s="328"/>
      <c r="H93" s="328"/>
      <c r="I93" s="328"/>
      <c r="J93" s="328"/>
      <c r="K93" s="328"/>
      <c r="L93" s="328"/>
      <c r="M93" s="328"/>
      <c r="N93" s="328"/>
      <c r="O93" s="328"/>
      <c r="P93" s="328"/>
      <c r="Q93" s="328"/>
      <c r="R93" s="328"/>
      <c r="S93" s="328"/>
      <c r="T93" s="328"/>
      <c r="U93" s="328"/>
      <c r="V93" s="328"/>
      <c r="W93" s="328"/>
      <c r="X93" s="328"/>
      <c r="Y93" s="328"/>
      <c r="Z93" s="328"/>
      <c r="AA93" s="328"/>
      <c r="AB93" s="328"/>
    </row>
    <row r="94" ht="15.75" customHeight="1">
      <c r="A94" s="328"/>
      <c r="B94" s="328"/>
      <c r="C94" s="328"/>
      <c r="D94" s="328"/>
      <c r="E94" s="328"/>
      <c r="F94" s="328"/>
      <c r="G94" s="328"/>
      <c r="H94" s="328"/>
      <c r="I94" s="328"/>
      <c r="J94" s="328"/>
      <c r="K94" s="328"/>
      <c r="L94" s="328"/>
      <c r="M94" s="328"/>
      <c r="N94" s="328"/>
      <c r="O94" s="328"/>
      <c r="P94" s="328"/>
      <c r="Q94" s="328"/>
      <c r="R94" s="328"/>
      <c r="S94" s="328"/>
      <c r="T94" s="328"/>
      <c r="U94" s="328"/>
      <c r="V94" s="328"/>
      <c r="W94" s="328"/>
      <c r="X94" s="328"/>
      <c r="Y94" s="328"/>
      <c r="Z94" s="328"/>
      <c r="AA94" s="328"/>
      <c r="AB94" s="328"/>
    </row>
    <row r="95" ht="15.75" customHeight="1">
      <c r="A95" s="328"/>
      <c r="B95" s="328"/>
      <c r="C95" s="328"/>
      <c r="D95" s="328"/>
      <c r="E95" s="328"/>
      <c r="F95" s="328"/>
      <c r="G95" s="328"/>
      <c r="H95" s="328"/>
      <c r="I95" s="328"/>
      <c r="J95" s="328"/>
      <c r="K95" s="328"/>
      <c r="L95" s="328"/>
      <c r="M95" s="328"/>
      <c r="N95" s="328"/>
      <c r="O95" s="328"/>
      <c r="P95" s="328"/>
      <c r="Q95" s="328"/>
      <c r="R95" s="328"/>
      <c r="S95" s="328"/>
      <c r="T95" s="328"/>
      <c r="U95" s="328"/>
      <c r="V95" s="328"/>
      <c r="W95" s="328"/>
      <c r="X95" s="328"/>
      <c r="Y95" s="328"/>
      <c r="Z95" s="328"/>
      <c r="AA95" s="328"/>
      <c r="AB95" s="328"/>
    </row>
    <row r="96" ht="15.75" customHeight="1">
      <c r="A96" s="328"/>
      <c r="B96" s="328"/>
      <c r="C96" s="328"/>
      <c r="D96" s="328"/>
      <c r="E96" s="328"/>
      <c r="F96" s="328"/>
      <c r="G96" s="328"/>
      <c r="H96" s="328"/>
      <c r="I96" s="328"/>
      <c r="J96" s="328"/>
      <c r="K96" s="328"/>
      <c r="L96" s="328"/>
      <c r="M96" s="328"/>
      <c r="N96" s="328"/>
      <c r="O96" s="328"/>
      <c r="P96" s="328"/>
      <c r="Q96" s="328"/>
      <c r="R96" s="328"/>
      <c r="S96" s="328"/>
      <c r="T96" s="328"/>
      <c r="U96" s="328"/>
      <c r="V96" s="328"/>
      <c r="W96" s="328"/>
      <c r="X96" s="328"/>
      <c r="Y96" s="328"/>
      <c r="Z96" s="328"/>
      <c r="AA96" s="328"/>
      <c r="AB96" s="328"/>
    </row>
    <row r="97" ht="15.75" customHeight="1">
      <c r="A97" s="328"/>
      <c r="B97" s="328"/>
      <c r="C97" s="328"/>
      <c r="D97" s="328"/>
      <c r="E97" s="328"/>
      <c r="F97" s="328"/>
      <c r="G97" s="328"/>
      <c r="H97" s="328"/>
      <c r="I97" s="328"/>
      <c r="J97" s="328"/>
      <c r="K97" s="328"/>
      <c r="L97" s="328"/>
      <c r="M97" s="328"/>
      <c r="N97" s="328"/>
      <c r="O97" s="328"/>
      <c r="P97" s="328"/>
      <c r="Q97" s="328"/>
      <c r="R97" s="328"/>
      <c r="S97" s="328"/>
      <c r="T97" s="328"/>
      <c r="U97" s="328"/>
      <c r="V97" s="328"/>
      <c r="W97" s="328"/>
      <c r="X97" s="328"/>
      <c r="Y97" s="328"/>
      <c r="Z97" s="328"/>
      <c r="AA97" s="328"/>
      <c r="AB97" s="328"/>
    </row>
    <row r="98" ht="15.75" customHeight="1">
      <c r="A98" s="328"/>
      <c r="B98" s="328"/>
      <c r="C98" s="328"/>
      <c r="D98" s="328"/>
      <c r="E98" s="328"/>
      <c r="F98" s="328"/>
      <c r="G98" s="328"/>
      <c r="H98" s="328"/>
      <c r="I98" s="328"/>
      <c r="J98" s="328"/>
      <c r="K98" s="328"/>
      <c r="L98" s="328"/>
      <c r="M98" s="328"/>
      <c r="N98" s="328"/>
      <c r="O98" s="328"/>
      <c r="P98" s="328"/>
      <c r="Q98" s="328"/>
      <c r="R98" s="328"/>
      <c r="S98" s="328"/>
      <c r="T98" s="328"/>
      <c r="U98" s="328"/>
      <c r="V98" s="328"/>
      <c r="W98" s="328"/>
      <c r="X98" s="328"/>
      <c r="Y98" s="328"/>
      <c r="Z98" s="328"/>
      <c r="AA98" s="328"/>
      <c r="AB98" s="328"/>
    </row>
    <row r="99" ht="15.75" customHeight="1">
      <c r="A99" s="328"/>
      <c r="B99" s="328"/>
      <c r="C99" s="328"/>
      <c r="D99" s="328"/>
      <c r="E99" s="328"/>
      <c r="F99" s="328"/>
      <c r="G99" s="328"/>
      <c r="H99" s="328"/>
      <c r="I99" s="328"/>
      <c r="J99" s="328"/>
      <c r="K99" s="328"/>
      <c r="L99" s="328"/>
      <c r="M99" s="328"/>
      <c r="N99" s="328"/>
      <c r="O99" s="328"/>
      <c r="P99" s="328"/>
      <c r="Q99" s="328"/>
      <c r="R99" s="328"/>
      <c r="S99" s="328"/>
      <c r="T99" s="328"/>
      <c r="U99" s="328"/>
      <c r="V99" s="328"/>
      <c r="W99" s="328"/>
      <c r="X99" s="328"/>
      <c r="Y99" s="328"/>
      <c r="Z99" s="328"/>
      <c r="AA99" s="328"/>
      <c r="AB99" s="328"/>
    </row>
    <row r="100" ht="15.75" customHeight="1">
      <c r="A100" s="328"/>
      <c r="B100" s="328"/>
      <c r="C100" s="328"/>
      <c r="D100" s="328"/>
      <c r="E100" s="328"/>
      <c r="F100" s="328"/>
      <c r="G100" s="328"/>
      <c r="H100" s="328"/>
      <c r="I100" s="328"/>
      <c r="J100" s="328"/>
      <c r="K100" s="328"/>
      <c r="L100" s="328"/>
      <c r="M100" s="328"/>
      <c r="N100" s="328"/>
      <c r="O100" s="328"/>
      <c r="P100" s="328"/>
      <c r="Q100" s="328"/>
      <c r="R100" s="328"/>
      <c r="S100" s="328"/>
      <c r="T100" s="328"/>
      <c r="U100" s="328"/>
      <c r="V100" s="328"/>
      <c r="W100" s="328"/>
      <c r="X100" s="328"/>
      <c r="Y100" s="328"/>
      <c r="Z100" s="328"/>
      <c r="AA100" s="328"/>
      <c r="AB100" s="328"/>
    </row>
    <row r="101" ht="15.75" customHeight="1">
      <c r="A101" s="328"/>
      <c r="B101" s="328"/>
      <c r="C101" s="328"/>
      <c r="D101" s="328"/>
      <c r="E101" s="328"/>
      <c r="F101" s="328"/>
      <c r="G101" s="328"/>
      <c r="H101" s="328"/>
      <c r="I101" s="328"/>
      <c r="J101" s="328"/>
      <c r="K101" s="328"/>
      <c r="L101" s="328"/>
      <c r="M101" s="328"/>
      <c r="N101" s="328"/>
      <c r="O101" s="328"/>
      <c r="P101" s="328"/>
      <c r="Q101" s="328"/>
      <c r="R101" s="328"/>
      <c r="S101" s="328"/>
      <c r="T101" s="328"/>
      <c r="U101" s="328"/>
      <c r="V101" s="328"/>
      <c r="W101" s="328"/>
      <c r="X101" s="328"/>
      <c r="Y101" s="328"/>
      <c r="Z101" s="328"/>
      <c r="AA101" s="328"/>
      <c r="AB101" s="328"/>
    </row>
    <row r="102" ht="15.75" customHeight="1">
      <c r="A102" s="328"/>
      <c r="B102" s="328"/>
      <c r="C102" s="328"/>
      <c r="D102" s="328"/>
      <c r="E102" s="328"/>
      <c r="F102" s="328"/>
      <c r="G102" s="328"/>
      <c r="H102" s="328"/>
      <c r="I102" s="328"/>
      <c r="J102" s="328"/>
      <c r="K102" s="328"/>
      <c r="L102" s="328"/>
      <c r="M102" s="328"/>
      <c r="N102" s="328"/>
      <c r="O102" s="328"/>
      <c r="P102" s="328"/>
      <c r="Q102" s="328"/>
      <c r="R102" s="328"/>
      <c r="S102" s="328"/>
      <c r="T102" s="328"/>
      <c r="U102" s="328"/>
      <c r="V102" s="328"/>
      <c r="W102" s="328"/>
      <c r="X102" s="328"/>
      <c r="Y102" s="328"/>
      <c r="Z102" s="328"/>
      <c r="AA102" s="328"/>
      <c r="AB102" s="328"/>
    </row>
    <row r="103" ht="15.75" customHeight="1">
      <c r="A103" s="328"/>
      <c r="B103" s="328"/>
      <c r="C103" s="328"/>
      <c r="D103" s="328"/>
      <c r="E103" s="328"/>
      <c r="F103" s="328"/>
      <c r="G103" s="328"/>
      <c r="H103" s="328"/>
      <c r="I103" s="328"/>
      <c r="J103" s="328"/>
      <c r="K103" s="328"/>
      <c r="L103" s="328"/>
      <c r="M103" s="328"/>
      <c r="N103" s="328"/>
      <c r="O103" s="328"/>
      <c r="P103" s="328"/>
      <c r="Q103" s="328"/>
      <c r="R103" s="328"/>
      <c r="S103" s="328"/>
      <c r="T103" s="328"/>
      <c r="U103" s="328"/>
      <c r="V103" s="328"/>
      <c r="W103" s="328"/>
      <c r="X103" s="328"/>
      <c r="Y103" s="328"/>
      <c r="Z103" s="328"/>
      <c r="AA103" s="328"/>
      <c r="AB103" s="328"/>
    </row>
    <row r="104" ht="15.75" customHeight="1">
      <c r="A104" s="328"/>
      <c r="B104" s="328"/>
      <c r="C104" s="328"/>
      <c r="D104" s="328"/>
      <c r="E104" s="328"/>
      <c r="F104" s="328"/>
      <c r="G104" s="328"/>
      <c r="H104" s="328"/>
      <c r="I104" s="328"/>
      <c r="J104" s="328"/>
      <c r="K104" s="328"/>
      <c r="L104" s="328"/>
      <c r="M104" s="328"/>
      <c r="N104" s="328"/>
      <c r="O104" s="328"/>
      <c r="P104" s="328"/>
      <c r="Q104" s="328"/>
      <c r="R104" s="328"/>
      <c r="S104" s="328"/>
      <c r="T104" s="328"/>
      <c r="U104" s="328"/>
      <c r="V104" s="328"/>
      <c r="W104" s="328"/>
      <c r="X104" s="328"/>
      <c r="Y104" s="328"/>
      <c r="Z104" s="328"/>
      <c r="AA104" s="328"/>
      <c r="AB104" s="328"/>
    </row>
    <row r="105" ht="15.75" customHeight="1">
      <c r="A105" s="328"/>
      <c r="B105" s="328"/>
      <c r="C105" s="328"/>
      <c r="D105" s="328"/>
      <c r="E105" s="328"/>
      <c r="F105" s="328"/>
      <c r="G105" s="328"/>
      <c r="H105" s="328"/>
      <c r="I105" s="328"/>
      <c r="J105" s="328"/>
      <c r="K105" s="328"/>
      <c r="L105" s="328"/>
      <c r="M105" s="328"/>
      <c r="N105" s="328"/>
      <c r="O105" s="328"/>
      <c r="P105" s="328"/>
      <c r="Q105" s="328"/>
      <c r="R105" s="328"/>
      <c r="S105" s="328"/>
      <c r="T105" s="328"/>
      <c r="U105" s="328"/>
      <c r="V105" s="328"/>
      <c r="W105" s="328"/>
      <c r="X105" s="328"/>
      <c r="Y105" s="328"/>
      <c r="Z105" s="328"/>
      <c r="AA105" s="328"/>
      <c r="AB105" s="328"/>
    </row>
    <row r="106" ht="15.75" customHeight="1">
      <c r="A106" s="328"/>
      <c r="B106" s="328"/>
      <c r="C106" s="328"/>
      <c r="D106" s="328"/>
      <c r="E106" s="328"/>
      <c r="F106" s="328"/>
      <c r="G106" s="328"/>
      <c r="H106" s="328"/>
      <c r="I106" s="328"/>
      <c r="J106" s="328"/>
      <c r="K106" s="328"/>
      <c r="L106" s="328"/>
      <c r="M106" s="328"/>
      <c r="N106" s="328"/>
      <c r="O106" s="328"/>
      <c r="P106" s="328"/>
      <c r="Q106" s="328"/>
      <c r="R106" s="328"/>
      <c r="S106" s="328"/>
      <c r="T106" s="328"/>
      <c r="U106" s="328"/>
      <c r="V106" s="328"/>
      <c r="W106" s="328"/>
      <c r="X106" s="328"/>
      <c r="Y106" s="328"/>
      <c r="Z106" s="328"/>
      <c r="AA106" s="328"/>
      <c r="AB106" s="328"/>
    </row>
    <row r="107" ht="15.75" customHeight="1">
      <c r="A107" s="328"/>
      <c r="B107" s="328"/>
      <c r="C107" s="328"/>
      <c r="D107" s="328"/>
      <c r="E107" s="328"/>
      <c r="F107" s="328"/>
      <c r="G107" s="328"/>
      <c r="H107" s="328"/>
      <c r="I107" s="328"/>
      <c r="J107" s="328"/>
      <c r="K107" s="328"/>
      <c r="L107" s="328"/>
      <c r="M107" s="328"/>
      <c r="N107" s="328"/>
      <c r="O107" s="328"/>
      <c r="P107" s="328"/>
      <c r="Q107" s="328"/>
      <c r="R107" s="328"/>
      <c r="S107" s="328"/>
      <c r="T107" s="328"/>
      <c r="U107" s="328"/>
      <c r="V107" s="328"/>
      <c r="W107" s="328"/>
      <c r="X107" s="328"/>
      <c r="Y107" s="328"/>
      <c r="Z107" s="328"/>
      <c r="AA107" s="328"/>
      <c r="AB107" s="328"/>
    </row>
    <row r="108" ht="15.75" customHeight="1">
      <c r="A108" s="328"/>
      <c r="B108" s="328"/>
      <c r="C108" s="328"/>
      <c r="D108" s="328"/>
      <c r="E108" s="328"/>
      <c r="F108" s="328"/>
      <c r="G108" s="328"/>
      <c r="H108" s="328"/>
      <c r="I108" s="328"/>
      <c r="J108" s="328"/>
      <c r="K108" s="328"/>
      <c r="L108" s="328"/>
      <c r="M108" s="328"/>
      <c r="N108" s="328"/>
      <c r="O108" s="328"/>
      <c r="P108" s="328"/>
      <c r="Q108" s="328"/>
      <c r="R108" s="328"/>
      <c r="S108" s="328"/>
      <c r="T108" s="328"/>
      <c r="U108" s="328"/>
      <c r="V108" s="328"/>
      <c r="W108" s="328"/>
      <c r="X108" s="328"/>
      <c r="Y108" s="328"/>
      <c r="Z108" s="328"/>
      <c r="AA108" s="328"/>
      <c r="AB108" s="328"/>
    </row>
    <row r="109" ht="15.75" customHeight="1">
      <c r="A109" s="328"/>
      <c r="B109" s="328"/>
      <c r="C109" s="328"/>
      <c r="D109" s="328"/>
      <c r="E109" s="328"/>
      <c r="F109" s="328"/>
      <c r="G109" s="328"/>
      <c r="H109" s="328"/>
      <c r="I109" s="328"/>
      <c r="J109" s="328"/>
      <c r="K109" s="328"/>
      <c r="L109" s="328"/>
      <c r="M109" s="328"/>
      <c r="N109" s="328"/>
      <c r="O109" s="328"/>
      <c r="P109" s="328"/>
      <c r="Q109" s="328"/>
      <c r="R109" s="328"/>
      <c r="S109" s="328"/>
      <c r="T109" s="328"/>
      <c r="U109" s="328"/>
      <c r="V109" s="328"/>
      <c r="W109" s="328"/>
      <c r="X109" s="328"/>
      <c r="Y109" s="328"/>
      <c r="Z109" s="328"/>
      <c r="AA109" s="328"/>
      <c r="AB109" s="328"/>
    </row>
    <row r="110" ht="15.75" customHeight="1">
      <c r="A110" s="328"/>
      <c r="B110" s="328"/>
      <c r="C110" s="328"/>
      <c r="D110" s="328"/>
      <c r="E110" s="328"/>
      <c r="F110" s="328"/>
      <c r="G110" s="328"/>
      <c r="H110" s="328"/>
      <c r="I110" s="328"/>
      <c r="J110" s="328"/>
      <c r="K110" s="328"/>
      <c r="L110" s="328"/>
      <c r="M110" s="328"/>
      <c r="N110" s="328"/>
      <c r="O110" s="328"/>
      <c r="P110" s="328"/>
      <c r="Q110" s="328"/>
      <c r="R110" s="328"/>
      <c r="S110" s="328"/>
      <c r="T110" s="328"/>
      <c r="U110" s="328"/>
      <c r="V110" s="328"/>
      <c r="W110" s="328"/>
      <c r="X110" s="328"/>
      <c r="Y110" s="328"/>
      <c r="Z110" s="328"/>
      <c r="AA110" s="328"/>
      <c r="AB110" s="328"/>
    </row>
    <row r="111" ht="15.75" customHeight="1">
      <c r="A111" s="328"/>
      <c r="B111" s="328"/>
      <c r="C111" s="328"/>
      <c r="D111" s="328"/>
      <c r="E111" s="328"/>
      <c r="F111" s="328"/>
      <c r="G111" s="328"/>
      <c r="H111" s="328"/>
      <c r="I111" s="328"/>
      <c r="J111" s="328"/>
      <c r="K111" s="328"/>
      <c r="L111" s="328"/>
      <c r="M111" s="328"/>
      <c r="N111" s="328"/>
      <c r="O111" s="328"/>
      <c r="P111" s="328"/>
      <c r="Q111" s="328"/>
      <c r="R111" s="328"/>
      <c r="S111" s="328"/>
      <c r="T111" s="328"/>
      <c r="U111" s="328"/>
      <c r="V111" s="328"/>
      <c r="W111" s="328"/>
      <c r="X111" s="328"/>
      <c r="Y111" s="328"/>
      <c r="Z111" s="328"/>
      <c r="AA111" s="328"/>
      <c r="AB111" s="328"/>
    </row>
    <row r="112" ht="15.75" customHeight="1">
      <c r="A112" s="328"/>
      <c r="B112" s="328"/>
      <c r="C112" s="328"/>
      <c r="D112" s="328"/>
      <c r="E112" s="328"/>
      <c r="F112" s="328"/>
      <c r="G112" s="328"/>
      <c r="H112" s="328"/>
      <c r="I112" s="328"/>
      <c r="J112" s="328"/>
      <c r="K112" s="328"/>
      <c r="L112" s="328"/>
      <c r="M112" s="328"/>
      <c r="N112" s="328"/>
      <c r="O112" s="328"/>
      <c r="P112" s="328"/>
      <c r="Q112" s="328"/>
      <c r="R112" s="328"/>
      <c r="S112" s="328"/>
      <c r="T112" s="328"/>
      <c r="U112" s="328"/>
      <c r="V112" s="328"/>
      <c r="W112" s="328"/>
      <c r="X112" s="328"/>
      <c r="Y112" s="328"/>
      <c r="Z112" s="328"/>
      <c r="AA112" s="328"/>
      <c r="AB112" s="328"/>
    </row>
    <row r="113" ht="15.75" customHeight="1">
      <c r="A113" s="328"/>
      <c r="B113" s="328"/>
      <c r="C113" s="328"/>
      <c r="D113" s="328"/>
      <c r="E113" s="328"/>
      <c r="F113" s="328"/>
      <c r="G113" s="328"/>
      <c r="H113" s="328"/>
      <c r="I113" s="328"/>
      <c r="J113" s="328"/>
      <c r="K113" s="328"/>
      <c r="L113" s="328"/>
      <c r="M113" s="328"/>
      <c r="N113" s="328"/>
      <c r="O113" s="328"/>
      <c r="P113" s="328"/>
      <c r="Q113" s="328"/>
      <c r="R113" s="328"/>
      <c r="S113" s="328"/>
      <c r="T113" s="328"/>
      <c r="U113" s="328"/>
      <c r="V113" s="328"/>
      <c r="W113" s="328"/>
      <c r="X113" s="328"/>
      <c r="Y113" s="328"/>
      <c r="Z113" s="328"/>
      <c r="AA113" s="328"/>
      <c r="AB113" s="328"/>
    </row>
    <row r="114" ht="15.75" customHeight="1">
      <c r="A114" s="328"/>
      <c r="B114" s="328"/>
      <c r="C114" s="328"/>
      <c r="D114" s="328"/>
      <c r="E114" s="328"/>
      <c r="F114" s="328"/>
      <c r="G114" s="328"/>
      <c r="H114" s="328"/>
      <c r="I114" s="328"/>
      <c r="J114" s="328"/>
      <c r="K114" s="328"/>
      <c r="L114" s="328"/>
      <c r="M114" s="328"/>
      <c r="N114" s="328"/>
      <c r="O114" s="328"/>
      <c r="P114" s="328"/>
      <c r="Q114" s="328"/>
      <c r="R114" s="328"/>
      <c r="S114" s="328"/>
      <c r="T114" s="328"/>
      <c r="U114" s="328"/>
      <c r="V114" s="328"/>
      <c r="W114" s="328"/>
      <c r="X114" s="328"/>
      <c r="Y114" s="328"/>
      <c r="Z114" s="328"/>
      <c r="AA114" s="328"/>
      <c r="AB114" s="328"/>
    </row>
    <row r="115" ht="15.75" customHeight="1">
      <c r="A115" s="328"/>
      <c r="B115" s="328"/>
      <c r="C115" s="328"/>
      <c r="D115" s="328"/>
      <c r="E115" s="328"/>
      <c r="F115" s="328"/>
      <c r="G115" s="328"/>
      <c r="H115" s="328"/>
      <c r="I115" s="328"/>
      <c r="J115" s="328"/>
      <c r="K115" s="328"/>
      <c r="L115" s="328"/>
      <c r="M115" s="328"/>
      <c r="N115" s="328"/>
      <c r="O115" s="328"/>
      <c r="P115" s="328"/>
      <c r="Q115" s="328"/>
      <c r="R115" s="328"/>
      <c r="S115" s="328"/>
      <c r="T115" s="328"/>
      <c r="U115" s="328"/>
      <c r="V115" s="328"/>
      <c r="W115" s="328"/>
      <c r="X115" s="328"/>
      <c r="Y115" s="328"/>
      <c r="Z115" s="328"/>
      <c r="AA115" s="328"/>
      <c r="AB115" s="328"/>
    </row>
    <row r="116" ht="15.75" customHeight="1">
      <c r="A116" s="328"/>
      <c r="B116" s="328"/>
      <c r="C116" s="328"/>
      <c r="D116" s="328"/>
      <c r="E116" s="328"/>
      <c r="F116" s="328"/>
      <c r="G116" s="328"/>
      <c r="H116" s="328"/>
      <c r="I116" s="328"/>
      <c r="J116" s="328"/>
      <c r="K116" s="328"/>
      <c r="L116" s="328"/>
      <c r="M116" s="328"/>
      <c r="N116" s="328"/>
      <c r="O116" s="328"/>
      <c r="P116" s="328"/>
      <c r="Q116" s="328"/>
      <c r="R116" s="328"/>
      <c r="S116" s="328"/>
      <c r="T116" s="328"/>
      <c r="U116" s="328"/>
      <c r="V116" s="328"/>
      <c r="W116" s="328"/>
      <c r="X116" s="328"/>
      <c r="Y116" s="328"/>
      <c r="Z116" s="328"/>
      <c r="AA116" s="328"/>
      <c r="AB116" s="328"/>
    </row>
    <row r="117" ht="15.75" customHeight="1">
      <c r="A117" s="328"/>
      <c r="B117" s="328"/>
      <c r="C117" s="328"/>
      <c r="D117" s="328"/>
      <c r="E117" s="328"/>
      <c r="F117" s="328"/>
      <c r="G117" s="328"/>
      <c r="H117" s="328"/>
      <c r="I117" s="328"/>
      <c r="J117" s="328"/>
      <c r="K117" s="328"/>
      <c r="L117" s="328"/>
      <c r="M117" s="328"/>
      <c r="N117" s="328"/>
      <c r="O117" s="328"/>
      <c r="P117" s="328"/>
      <c r="Q117" s="328"/>
      <c r="R117" s="328"/>
      <c r="S117" s="328"/>
      <c r="T117" s="328"/>
      <c r="U117" s="328"/>
      <c r="V117" s="328"/>
      <c r="W117" s="328"/>
      <c r="X117" s="328"/>
      <c r="Y117" s="328"/>
      <c r="Z117" s="328"/>
      <c r="AA117" s="328"/>
      <c r="AB117" s="328"/>
    </row>
    <row r="118" ht="15.75" customHeight="1">
      <c r="A118" s="328"/>
      <c r="B118" s="328"/>
      <c r="C118" s="328"/>
      <c r="D118" s="328"/>
      <c r="E118" s="328"/>
      <c r="F118" s="328"/>
      <c r="G118" s="328"/>
      <c r="H118" s="328"/>
      <c r="I118" s="328"/>
      <c r="J118" s="328"/>
      <c r="K118" s="328"/>
      <c r="L118" s="328"/>
      <c r="M118" s="328"/>
      <c r="N118" s="328"/>
      <c r="O118" s="328"/>
      <c r="P118" s="328"/>
      <c r="Q118" s="328"/>
      <c r="R118" s="328"/>
      <c r="S118" s="328"/>
      <c r="T118" s="328"/>
      <c r="U118" s="328"/>
      <c r="V118" s="328"/>
      <c r="W118" s="328"/>
      <c r="X118" s="328"/>
      <c r="Y118" s="328"/>
      <c r="Z118" s="328"/>
      <c r="AA118" s="328"/>
      <c r="AB118" s="328"/>
    </row>
    <row r="119" ht="15.75" customHeight="1">
      <c r="A119" s="328"/>
      <c r="B119" s="328"/>
      <c r="C119" s="328"/>
      <c r="D119" s="328"/>
      <c r="E119" s="328"/>
      <c r="F119" s="328"/>
      <c r="G119" s="328"/>
      <c r="H119" s="328"/>
      <c r="I119" s="328"/>
      <c r="J119" s="328"/>
      <c r="K119" s="328"/>
      <c r="L119" s="328"/>
      <c r="M119" s="328"/>
      <c r="N119" s="328"/>
      <c r="O119" s="328"/>
      <c r="P119" s="328"/>
      <c r="Q119" s="328"/>
      <c r="R119" s="328"/>
      <c r="S119" s="328"/>
      <c r="T119" s="328"/>
      <c r="U119" s="328"/>
      <c r="V119" s="328"/>
      <c r="W119" s="328"/>
      <c r="X119" s="328"/>
      <c r="Y119" s="328"/>
      <c r="Z119" s="328"/>
      <c r="AA119" s="328"/>
      <c r="AB119" s="328"/>
    </row>
    <row r="120" ht="15.75" customHeight="1">
      <c r="A120" s="328"/>
      <c r="B120" s="328"/>
      <c r="C120" s="328"/>
      <c r="D120" s="328"/>
      <c r="E120" s="328"/>
      <c r="F120" s="328"/>
      <c r="G120" s="328"/>
      <c r="H120" s="328"/>
      <c r="I120" s="328"/>
      <c r="J120" s="328"/>
      <c r="K120" s="328"/>
      <c r="L120" s="328"/>
      <c r="M120" s="328"/>
      <c r="N120" s="328"/>
      <c r="O120" s="328"/>
      <c r="P120" s="328"/>
      <c r="Q120" s="328"/>
      <c r="R120" s="328"/>
      <c r="S120" s="328"/>
      <c r="T120" s="328"/>
      <c r="U120" s="328"/>
      <c r="V120" s="328"/>
      <c r="W120" s="328"/>
      <c r="X120" s="328"/>
      <c r="Y120" s="328"/>
      <c r="Z120" s="328"/>
      <c r="AA120" s="328"/>
      <c r="AB120" s="328"/>
    </row>
    <row r="121" ht="15.75" customHeight="1">
      <c r="A121" s="328"/>
      <c r="B121" s="328"/>
      <c r="C121" s="328"/>
      <c r="D121" s="328"/>
      <c r="E121" s="328"/>
      <c r="F121" s="328"/>
      <c r="G121" s="328"/>
      <c r="H121" s="328"/>
      <c r="I121" s="328"/>
      <c r="J121" s="328"/>
      <c r="K121" s="328"/>
      <c r="L121" s="328"/>
      <c r="M121" s="328"/>
      <c r="N121" s="328"/>
      <c r="O121" s="328"/>
      <c r="P121" s="328"/>
      <c r="Q121" s="328"/>
      <c r="R121" s="328"/>
      <c r="S121" s="328"/>
      <c r="T121" s="328"/>
      <c r="U121" s="328"/>
      <c r="V121" s="328"/>
      <c r="W121" s="328"/>
      <c r="X121" s="328"/>
      <c r="Y121" s="328"/>
      <c r="Z121" s="328"/>
      <c r="AA121" s="328"/>
      <c r="AB121" s="328"/>
    </row>
    <row r="122" ht="15.75" customHeight="1">
      <c r="A122" s="328"/>
      <c r="B122" s="328"/>
      <c r="C122" s="328"/>
      <c r="D122" s="328"/>
      <c r="E122" s="328"/>
      <c r="F122" s="328"/>
      <c r="G122" s="328"/>
      <c r="H122" s="328"/>
      <c r="I122" s="328"/>
      <c r="J122" s="328"/>
      <c r="K122" s="328"/>
      <c r="L122" s="328"/>
      <c r="M122" s="328"/>
      <c r="N122" s="328"/>
      <c r="O122" s="328"/>
      <c r="P122" s="328"/>
      <c r="Q122" s="328"/>
      <c r="R122" s="328"/>
      <c r="S122" s="328"/>
      <c r="T122" s="328"/>
      <c r="U122" s="328"/>
      <c r="V122" s="328"/>
      <c r="W122" s="328"/>
      <c r="X122" s="328"/>
      <c r="Y122" s="328"/>
      <c r="Z122" s="328"/>
      <c r="AA122" s="328"/>
      <c r="AB122" s="328"/>
    </row>
    <row r="123" ht="15.75" customHeight="1">
      <c r="A123" s="328"/>
      <c r="B123" s="328"/>
      <c r="C123" s="328"/>
      <c r="D123" s="328"/>
      <c r="E123" s="328"/>
      <c r="F123" s="328"/>
      <c r="G123" s="328"/>
      <c r="H123" s="328"/>
      <c r="I123" s="328"/>
      <c r="J123" s="328"/>
      <c r="K123" s="328"/>
      <c r="L123" s="328"/>
      <c r="M123" s="328"/>
      <c r="N123" s="328"/>
      <c r="O123" s="328"/>
      <c r="P123" s="328"/>
      <c r="Q123" s="328"/>
      <c r="R123" s="328"/>
      <c r="S123" s="328"/>
      <c r="T123" s="328"/>
      <c r="U123" s="328"/>
      <c r="V123" s="328"/>
      <c r="W123" s="328"/>
      <c r="X123" s="328"/>
      <c r="Y123" s="328"/>
      <c r="Z123" s="328"/>
      <c r="AA123" s="328"/>
      <c r="AB123" s="328"/>
    </row>
    <row r="124" ht="15.75" customHeight="1">
      <c r="A124" s="328"/>
      <c r="B124" s="328"/>
      <c r="C124" s="328"/>
      <c r="D124" s="328"/>
      <c r="E124" s="328"/>
      <c r="F124" s="328"/>
      <c r="G124" s="328"/>
      <c r="H124" s="328"/>
      <c r="I124" s="328"/>
      <c r="J124" s="328"/>
      <c r="K124" s="328"/>
      <c r="L124" s="328"/>
      <c r="M124" s="328"/>
      <c r="N124" s="328"/>
      <c r="O124" s="328"/>
      <c r="P124" s="328"/>
      <c r="Q124" s="328"/>
      <c r="R124" s="328"/>
      <c r="S124" s="328"/>
      <c r="T124" s="328"/>
      <c r="U124" s="328"/>
      <c r="V124" s="328"/>
      <c r="W124" s="328"/>
      <c r="X124" s="328"/>
      <c r="Y124" s="328"/>
      <c r="Z124" s="328"/>
      <c r="AA124" s="328"/>
      <c r="AB124" s="328"/>
    </row>
    <row r="125" ht="15.75" customHeight="1">
      <c r="A125" s="328"/>
      <c r="B125" s="328"/>
      <c r="C125" s="328"/>
      <c r="D125" s="328"/>
      <c r="E125" s="328"/>
      <c r="F125" s="328"/>
      <c r="G125" s="328"/>
      <c r="H125" s="328"/>
      <c r="I125" s="328"/>
      <c r="J125" s="328"/>
      <c r="K125" s="328"/>
      <c r="L125" s="328"/>
      <c r="M125" s="328"/>
      <c r="N125" s="328"/>
      <c r="O125" s="328"/>
      <c r="P125" s="328"/>
      <c r="Q125" s="328"/>
      <c r="R125" s="328"/>
      <c r="S125" s="328"/>
      <c r="T125" s="328"/>
      <c r="U125" s="328"/>
      <c r="V125" s="328"/>
      <c r="W125" s="328"/>
      <c r="X125" s="328"/>
      <c r="Y125" s="328"/>
      <c r="Z125" s="328"/>
      <c r="AA125" s="328"/>
      <c r="AB125" s="328"/>
    </row>
    <row r="126" ht="15.75" customHeight="1">
      <c r="A126" s="328"/>
      <c r="B126" s="328"/>
      <c r="C126" s="328"/>
      <c r="D126" s="328"/>
      <c r="E126" s="328"/>
      <c r="F126" s="328"/>
      <c r="G126" s="328"/>
      <c r="H126" s="328"/>
      <c r="I126" s="328"/>
      <c r="J126" s="328"/>
      <c r="K126" s="328"/>
      <c r="L126" s="328"/>
      <c r="M126" s="328"/>
      <c r="N126" s="328"/>
      <c r="O126" s="328"/>
      <c r="P126" s="328"/>
      <c r="Q126" s="328"/>
      <c r="R126" s="328"/>
      <c r="S126" s="328"/>
      <c r="T126" s="328"/>
      <c r="U126" s="328"/>
      <c r="V126" s="328"/>
      <c r="W126" s="328"/>
      <c r="X126" s="328"/>
      <c r="Y126" s="328"/>
      <c r="Z126" s="328"/>
      <c r="AA126" s="328"/>
      <c r="AB126" s="328"/>
    </row>
    <row r="127" ht="15.75" customHeight="1">
      <c r="A127" s="328"/>
      <c r="B127" s="328"/>
      <c r="C127" s="328"/>
      <c r="D127" s="328"/>
      <c r="E127" s="328"/>
      <c r="F127" s="328"/>
      <c r="G127" s="328"/>
      <c r="H127" s="328"/>
      <c r="I127" s="328"/>
      <c r="J127" s="328"/>
      <c r="K127" s="328"/>
      <c r="L127" s="328"/>
      <c r="M127" s="328"/>
      <c r="N127" s="328"/>
      <c r="O127" s="328"/>
      <c r="P127" s="328"/>
      <c r="Q127" s="328"/>
      <c r="R127" s="328"/>
      <c r="S127" s="328"/>
      <c r="T127" s="328"/>
      <c r="U127" s="328"/>
      <c r="V127" s="328"/>
      <c r="W127" s="328"/>
      <c r="X127" s="328"/>
      <c r="Y127" s="328"/>
      <c r="Z127" s="328"/>
      <c r="AA127" s="328"/>
      <c r="AB127" s="328"/>
    </row>
    <row r="128" ht="15.75" customHeight="1">
      <c r="A128" s="328"/>
      <c r="B128" s="328"/>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c r="Z128" s="328"/>
      <c r="AA128" s="328"/>
      <c r="AB128" s="328"/>
    </row>
    <row r="129" ht="15.75" customHeight="1">
      <c r="A129" s="328"/>
      <c r="B129" s="328"/>
      <c r="C129" s="328"/>
      <c r="D129" s="328"/>
      <c r="E129" s="328"/>
      <c r="F129" s="328"/>
      <c r="G129" s="328"/>
      <c r="H129" s="328"/>
      <c r="I129" s="328"/>
      <c r="J129" s="328"/>
      <c r="K129" s="328"/>
      <c r="L129" s="328"/>
      <c r="M129" s="328"/>
      <c r="N129" s="328"/>
      <c r="O129" s="328"/>
      <c r="P129" s="328"/>
      <c r="Q129" s="328"/>
      <c r="R129" s="328"/>
      <c r="S129" s="328"/>
      <c r="T129" s="328"/>
      <c r="U129" s="328"/>
      <c r="V129" s="328"/>
      <c r="W129" s="328"/>
      <c r="X129" s="328"/>
      <c r="Y129" s="328"/>
      <c r="Z129" s="328"/>
      <c r="AA129" s="328"/>
      <c r="AB129" s="328"/>
    </row>
    <row r="130" ht="15.75" customHeight="1">
      <c r="A130" s="328"/>
      <c r="B130" s="328"/>
      <c r="C130" s="328"/>
      <c r="D130" s="328"/>
      <c r="E130" s="328"/>
      <c r="F130" s="328"/>
      <c r="G130" s="328"/>
      <c r="H130" s="328"/>
      <c r="I130" s="328"/>
      <c r="J130" s="328"/>
      <c r="K130" s="328"/>
      <c r="L130" s="328"/>
      <c r="M130" s="328"/>
      <c r="N130" s="328"/>
      <c r="O130" s="328"/>
      <c r="P130" s="328"/>
      <c r="Q130" s="328"/>
      <c r="R130" s="328"/>
      <c r="S130" s="328"/>
      <c r="T130" s="328"/>
      <c r="U130" s="328"/>
      <c r="V130" s="328"/>
      <c r="W130" s="328"/>
      <c r="X130" s="328"/>
      <c r="Y130" s="328"/>
      <c r="Z130" s="328"/>
      <c r="AA130" s="328"/>
      <c r="AB130" s="328"/>
    </row>
    <row r="131" ht="15.75" customHeight="1">
      <c r="A131" s="328"/>
      <c r="B131" s="328"/>
      <c r="C131" s="328"/>
      <c r="D131" s="328"/>
      <c r="E131" s="328"/>
      <c r="F131" s="328"/>
      <c r="G131" s="328"/>
      <c r="H131" s="328"/>
      <c r="I131" s="328"/>
      <c r="J131" s="328"/>
      <c r="K131" s="328"/>
      <c r="L131" s="328"/>
      <c r="M131" s="328"/>
      <c r="N131" s="328"/>
      <c r="O131" s="328"/>
      <c r="P131" s="328"/>
      <c r="Q131" s="328"/>
      <c r="R131" s="328"/>
      <c r="S131" s="328"/>
      <c r="T131" s="328"/>
      <c r="U131" s="328"/>
      <c r="V131" s="328"/>
      <c r="W131" s="328"/>
      <c r="X131" s="328"/>
      <c r="Y131" s="328"/>
      <c r="Z131" s="328"/>
      <c r="AA131" s="328"/>
      <c r="AB131" s="328"/>
    </row>
    <row r="132" ht="15.75" customHeight="1">
      <c r="A132" s="328"/>
      <c r="B132" s="328"/>
      <c r="C132" s="328"/>
      <c r="D132" s="328"/>
      <c r="E132" s="328"/>
      <c r="F132" s="328"/>
      <c r="G132" s="328"/>
      <c r="H132" s="328"/>
      <c r="I132" s="328"/>
      <c r="J132" s="328"/>
      <c r="K132" s="328"/>
      <c r="L132" s="328"/>
      <c r="M132" s="328"/>
      <c r="N132" s="328"/>
      <c r="O132" s="328"/>
      <c r="P132" s="328"/>
      <c r="Q132" s="328"/>
      <c r="R132" s="328"/>
      <c r="S132" s="328"/>
      <c r="T132" s="328"/>
      <c r="U132" s="328"/>
      <c r="V132" s="328"/>
      <c r="W132" s="328"/>
      <c r="X132" s="328"/>
      <c r="Y132" s="328"/>
      <c r="Z132" s="328"/>
      <c r="AA132" s="328"/>
      <c r="AB132" s="328"/>
    </row>
    <row r="133" ht="15.75" customHeight="1">
      <c r="A133" s="328"/>
      <c r="B133" s="328"/>
      <c r="C133" s="328"/>
      <c r="D133" s="328"/>
      <c r="E133" s="328"/>
      <c r="F133" s="328"/>
      <c r="G133" s="328"/>
      <c r="H133" s="328"/>
      <c r="I133" s="328"/>
      <c r="J133" s="328"/>
      <c r="K133" s="328"/>
      <c r="L133" s="328"/>
      <c r="M133" s="328"/>
      <c r="N133" s="328"/>
      <c r="O133" s="328"/>
      <c r="P133" s="328"/>
      <c r="Q133" s="328"/>
      <c r="R133" s="328"/>
      <c r="S133" s="328"/>
      <c r="T133" s="328"/>
      <c r="U133" s="328"/>
      <c r="V133" s="328"/>
      <c r="W133" s="328"/>
      <c r="X133" s="328"/>
      <c r="Y133" s="328"/>
      <c r="Z133" s="328"/>
      <c r="AA133" s="328"/>
      <c r="AB133" s="328"/>
    </row>
    <row r="134" ht="15.75" customHeight="1">
      <c r="A134" s="328"/>
      <c r="B134" s="328"/>
      <c r="C134" s="328"/>
      <c r="D134" s="328"/>
      <c r="E134" s="328"/>
      <c r="F134" s="328"/>
      <c r="G134" s="328"/>
      <c r="H134" s="328"/>
      <c r="I134" s="328"/>
      <c r="J134" s="328"/>
      <c r="K134" s="328"/>
      <c r="L134" s="328"/>
      <c r="M134" s="328"/>
      <c r="N134" s="328"/>
      <c r="O134" s="328"/>
      <c r="P134" s="328"/>
      <c r="Q134" s="328"/>
      <c r="R134" s="328"/>
      <c r="S134" s="328"/>
      <c r="T134" s="328"/>
      <c r="U134" s="328"/>
      <c r="V134" s="328"/>
      <c r="W134" s="328"/>
      <c r="X134" s="328"/>
      <c r="Y134" s="328"/>
      <c r="Z134" s="328"/>
      <c r="AA134" s="328"/>
      <c r="AB134" s="328"/>
    </row>
    <row r="135" ht="15.75" customHeight="1">
      <c r="A135" s="328"/>
      <c r="B135" s="328"/>
      <c r="C135" s="328"/>
      <c r="D135" s="328"/>
      <c r="E135" s="328"/>
      <c r="F135" s="328"/>
      <c r="G135" s="328"/>
      <c r="H135" s="328"/>
      <c r="I135" s="328"/>
      <c r="J135" s="328"/>
      <c r="K135" s="328"/>
      <c r="L135" s="328"/>
      <c r="M135" s="328"/>
      <c r="N135" s="328"/>
      <c r="O135" s="328"/>
      <c r="P135" s="328"/>
      <c r="Q135" s="328"/>
      <c r="R135" s="328"/>
      <c r="S135" s="328"/>
      <c r="T135" s="328"/>
      <c r="U135" s="328"/>
      <c r="V135" s="328"/>
      <c r="W135" s="328"/>
      <c r="X135" s="328"/>
      <c r="Y135" s="328"/>
      <c r="Z135" s="328"/>
      <c r="AA135" s="328"/>
      <c r="AB135" s="328"/>
    </row>
    <row r="136" ht="15.75" customHeight="1">
      <c r="A136" s="328"/>
      <c r="B136" s="328"/>
      <c r="C136" s="328"/>
      <c r="D136" s="328"/>
      <c r="E136" s="328"/>
      <c r="F136" s="328"/>
      <c r="G136" s="328"/>
      <c r="H136" s="328"/>
      <c r="I136" s="328"/>
      <c r="J136" s="328"/>
      <c r="K136" s="328"/>
      <c r="L136" s="328"/>
      <c r="M136" s="328"/>
      <c r="N136" s="328"/>
      <c r="O136" s="328"/>
      <c r="P136" s="328"/>
      <c r="Q136" s="328"/>
      <c r="R136" s="328"/>
      <c r="S136" s="328"/>
      <c r="T136" s="328"/>
      <c r="U136" s="328"/>
      <c r="V136" s="328"/>
      <c r="W136" s="328"/>
      <c r="X136" s="328"/>
      <c r="Y136" s="328"/>
      <c r="Z136" s="328"/>
      <c r="AA136" s="328"/>
      <c r="AB136" s="328"/>
    </row>
    <row r="137" ht="15.75" customHeight="1">
      <c r="A137" s="328"/>
      <c r="B137" s="328"/>
      <c r="C137" s="328"/>
      <c r="D137" s="328"/>
      <c r="E137" s="328"/>
      <c r="F137" s="328"/>
      <c r="G137" s="328"/>
      <c r="H137" s="328"/>
      <c r="I137" s="328"/>
      <c r="J137" s="328"/>
      <c r="K137" s="328"/>
      <c r="L137" s="328"/>
      <c r="M137" s="328"/>
      <c r="N137" s="328"/>
      <c r="O137" s="328"/>
      <c r="P137" s="328"/>
      <c r="Q137" s="328"/>
      <c r="R137" s="328"/>
      <c r="S137" s="328"/>
      <c r="T137" s="328"/>
      <c r="U137" s="328"/>
      <c r="V137" s="328"/>
      <c r="W137" s="328"/>
      <c r="X137" s="328"/>
      <c r="Y137" s="328"/>
      <c r="Z137" s="328"/>
      <c r="AA137" s="328"/>
      <c r="AB137" s="328"/>
    </row>
    <row r="138" ht="15.75" customHeight="1">
      <c r="A138" s="328"/>
      <c r="B138" s="328"/>
      <c r="C138" s="328"/>
      <c r="D138" s="328"/>
      <c r="E138" s="328"/>
      <c r="F138" s="328"/>
      <c r="G138" s="328"/>
      <c r="H138" s="328"/>
      <c r="I138" s="328"/>
      <c r="J138" s="328"/>
      <c r="K138" s="328"/>
      <c r="L138" s="328"/>
      <c r="M138" s="328"/>
      <c r="N138" s="328"/>
      <c r="O138" s="328"/>
      <c r="P138" s="328"/>
      <c r="Q138" s="328"/>
      <c r="R138" s="328"/>
      <c r="S138" s="328"/>
      <c r="T138" s="328"/>
      <c r="U138" s="328"/>
      <c r="V138" s="328"/>
      <c r="W138" s="328"/>
      <c r="X138" s="328"/>
      <c r="Y138" s="328"/>
      <c r="Z138" s="328"/>
      <c r="AA138" s="328"/>
      <c r="AB138" s="328"/>
    </row>
    <row r="139" ht="15.75" customHeight="1">
      <c r="A139" s="328"/>
      <c r="B139" s="328"/>
      <c r="C139" s="328"/>
      <c r="D139" s="328"/>
      <c r="E139" s="328"/>
      <c r="F139" s="328"/>
      <c r="G139" s="328"/>
      <c r="H139" s="328"/>
      <c r="I139" s="328"/>
      <c r="J139" s="328"/>
      <c r="K139" s="328"/>
      <c r="L139" s="328"/>
      <c r="M139" s="328"/>
      <c r="N139" s="328"/>
      <c r="O139" s="328"/>
      <c r="P139" s="328"/>
      <c r="Q139" s="328"/>
      <c r="R139" s="328"/>
      <c r="S139" s="328"/>
      <c r="T139" s="328"/>
      <c r="U139" s="328"/>
      <c r="V139" s="328"/>
      <c r="W139" s="328"/>
      <c r="X139" s="328"/>
      <c r="Y139" s="328"/>
      <c r="Z139" s="328"/>
      <c r="AA139" s="328"/>
      <c r="AB139" s="328"/>
    </row>
    <row r="140" ht="15.75" customHeight="1">
      <c r="A140" s="328"/>
      <c r="B140" s="328"/>
      <c r="C140" s="328"/>
      <c r="D140" s="328"/>
      <c r="E140" s="328"/>
      <c r="F140" s="328"/>
      <c r="G140" s="328"/>
      <c r="H140" s="328"/>
      <c r="I140" s="328"/>
      <c r="J140" s="328"/>
      <c r="K140" s="328"/>
      <c r="L140" s="328"/>
      <c r="M140" s="328"/>
      <c r="N140" s="328"/>
      <c r="O140" s="328"/>
      <c r="P140" s="328"/>
      <c r="Q140" s="328"/>
      <c r="R140" s="328"/>
      <c r="S140" s="328"/>
      <c r="T140" s="328"/>
      <c r="U140" s="328"/>
      <c r="V140" s="328"/>
      <c r="W140" s="328"/>
      <c r="X140" s="328"/>
      <c r="Y140" s="328"/>
      <c r="Z140" s="328"/>
      <c r="AA140" s="328"/>
      <c r="AB140" s="328"/>
    </row>
    <row r="141" ht="15.75" customHeight="1">
      <c r="A141" s="328"/>
      <c r="B141" s="328"/>
      <c r="C141" s="328"/>
      <c r="D141" s="328"/>
      <c r="E141" s="328"/>
      <c r="F141" s="328"/>
      <c r="G141" s="328"/>
      <c r="H141" s="328"/>
      <c r="I141" s="328"/>
      <c r="J141" s="328"/>
      <c r="K141" s="328"/>
      <c r="L141" s="328"/>
      <c r="M141" s="328"/>
      <c r="N141" s="328"/>
      <c r="O141" s="328"/>
      <c r="P141" s="328"/>
      <c r="Q141" s="328"/>
      <c r="R141" s="328"/>
      <c r="S141" s="328"/>
      <c r="T141" s="328"/>
      <c r="U141" s="328"/>
      <c r="V141" s="328"/>
      <c r="W141" s="328"/>
      <c r="X141" s="328"/>
      <c r="Y141" s="328"/>
      <c r="Z141" s="328"/>
      <c r="AA141" s="328"/>
      <c r="AB141" s="328"/>
    </row>
    <row r="142" ht="15.75" customHeight="1">
      <c r="A142" s="328"/>
      <c r="B142" s="328"/>
      <c r="C142" s="328"/>
      <c r="D142" s="328"/>
      <c r="E142" s="328"/>
      <c r="F142" s="328"/>
      <c r="G142" s="328"/>
      <c r="H142" s="328"/>
      <c r="I142" s="328"/>
      <c r="J142" s="328"/>
      <c r="K142" s="328"/>
      <c r="L142" s="328"/>
      <c r="M142" s="328"/>
      <c r="N142" s="328"/>
      <c r="O142" s="328"/>
      <c r="P142" s="328"/>
      <c r="Q142" s="328"/>
      <c r="R142" s="328"/>
      <c r="S142" s="328"/>
      <c r="T142" s="328"/>
      <c r="U142" s="328"/>
      <c r="V142" s="328"/>
      <c r="W142" s="328"/>
      <c r="X142" s="328"/>
      <c r="Y142" s="328"/>
      <c r="Z142" s="328"/>
      <c r="AA142" s="328"/>
      <c r="AB142" s="328"/>
    </row>
    <row r="143" ht="15.75" customHeight="1">
      <c r="A143" s="328"/>
      <c r="B143" s="328"/>
      <c r="C143" s="328"/>
      <c r="D143" s="328"/>
      <c r="E143" s="328"/>
      <c r="F143" s="328"/>
      <c r="G143" s="328"/>
      <c r="H143" s="328"/>
      <c r="I143" s="328"/>
      <c r="J143" s="328"/>
      <c r="K143" s="328"/>
      <c r="L143" s="328"/>
      <c r="M143" s="328"/>
      <c r="N143" s="328"/>
      <c r="O143" s="328"/>
      <c r="P143" s="328"/>
      <c r="Q143" s="328"/>
      <c r="R143" s="328"/>
      <c r="S143" s="328"/>
      <c r="T143" s="328"/>
      <c r="U143" s="328"/>
      <c r="V143" s="328"/>
      <c r="W143" s="328"/>
      <c r="X143" s="328"/>
      <c r="Y143" s="328"/>
      <c r="Z143" s="328"/>
      <c r="AA143" s="328"/>
      <c r="AB143" s="328"/>
    </row>
    <row r="144" ht="15.75" customHeight="1">
      <c r="A144" s="328"/>
      <c r="B144" s="328"/>
      <c r="C144" s="328"/>
      <c r="D144" s="328"/>
      <c r="E144" s="328"/>
      <c r="F144" s="328"/>
      <c r="G144" s="328"/>
      <c r="H144" s="328"/>
      <c r="I144" s="328"/>
      <c r="J144" s="328"/>
      <c r="K144" s="328"/>
      <c r="L144" s="328"/>
      <c r="M144" s="328"/>
      <c r="N144" s="328"/>
      <c r="O144" s="328"/>
      <c r="P144" s="328"/>
      <c r="Q144" s="328"/>
      <c r="R144" s="328"/>
      <c r="S144" s="328"/>
      <c r="T144" s="328"/>
      <c r="U144" s="328"/>
      <c r="V144" s="328"/>
      <c r="W144" s="328"/>
      <c r="X144" s="328"/>
      <c r="Y144" s="328"/>
      <c r="Z144" s="328"/>
      <c r="AA144" s="328"/>
      <c r="AB144" s="328"/>
    </row>
    <row r="145" ht="15.75" customHeight="1">
      <c r="A145" s="328"/>
      <c r="B145" s="328"/>
      <c r="C145" s="328"/>
      <c r="D145" s="328"/>
      <c r="E145" s="328"/>
      <c r="F145" s="328"/>
      <c r="G145" s="328"/>
      <c r="H145" s="328"/>
      <c r="I145" s="328"/>
      <c r="J145" s="328"/>
      <c r="K145" s="328"/>
      <c r="L145" s="328"/>
      <c r="M145" s="328"/>
      <c r="N145" s="328"/>
      <c r="O145" s="328"/>
      <c r="P145" s="328"/>
      <c r="Q145" s="328"/>
      <c r="R145" s="328"/>
      <c r="S145" s="328"/>
      <c r="T145" s="328"/>
      <c r="U145" s="328"/>
      <c r="V145" s="328"/>
      <c r="W145" s="328"/>
      <c r="X145" s="328"/>
      <c r="Y145" s="328"/>
      <c r="Z145" s="328"/>
      <c r="AA145" s="328"/>
      <c r="AB145" s="328"/>
    </row>
    <row r="146" ht="15.75" customHeight="1">
      <c r="A146" s="328"/>
      <c r="B146" s="328"/>
      <c r="C146" s="328"/>
      <c r="D146" s="328"/>
      <c r="E146" s="328"/>
      <c r="F146" s="328"/>
      <c r="G146" s="328"/>
      <c r="H146" s="328"/>
      <c r="I146" s="328"/>
      <c r="J146" s="328"/>
      <c r="K146" s="328"/>
      <c r="L146" s="328"/>
      <c r="M146" s="328"/>
      <c r="N146" s="328"/>
      <c r="O146" s="328"/>
      <c r="P146" s="328"/>
      <c r="Q146" s="328"/>
      <c r="R146" s="328"/>
      <c r="S146" s="328"/>
      <c r="T146" s="328"/>
      <c r="U146" s="328"/>
      <c r="V146" s="328"/>
      <c r="W146" s="328"/>
      <c r="X146" s="328"/>
      <c r="Y146" s="328"/>
      <c r="Z146" s="328"/>
      <c r="AA146" s="328"/>
      <c r="AB146" s="328"/>
    </row>
    <row r="147" ht="15.75" customHeight="1">
      <c r="A147" s="328"/>
      <c r="B147" s="328"/>
      <c r="C147" s="328"/>
      <c r="D147" s="328"/>
      <c r="E147" s="328"/>
      <c r="F147" s="328"/>
      <c r="G147" s="328"/>
      <c r="H147" s="328"/>
      <c r="I147" s="328"/>
      <c r="J147" s="328"/>
      <c r="K147" s="328"/>
      <c r="L147" s="328"/>
      <c r="M147" s="328"/>
      <c r="N147" s="328"/>
      <c r="O147" s="328"/>
      <c r="P147" s="328"/>
      <c r="Q147" s="328"/>
      <c r="R147" s="328"/>
      <c r="S147" s="328"/>
      <c r="T147" s="328"/>
      <c r="U147" s="328"/>
      <c r="V147" s="328"/>
      <c r="W147" s="328"/>
      <c r="X147" s="328"/>
      <c r="Y147" s="328"/>
      <c r="Z147" s="328"/>
      <c r="AA147" s="328"/>
      <c r="AB147" s="328"/>
    </row>
    <row r="148" ht="15.75" customHeight="1">
      <c r="A148" s="328"/>
      <c r="B148" s="328"/>
      <c r="C148" s="328"/>
      <c r="D148" s="328"/>
      <c r="E148" s="328"/>
      <c r="F148" s="328"/>
      <c r="G148" s="328"/>
      <c r="H148" s="328"/>
      <c r="I148" s="328"/>
      <c r="J148" s="328"/>
      <c r="K148" s="328"/>
      <c r="L148" s="328"/>
      <c r="M148" s="328"/>
      <c r="N148" s="328"/>
      <c r="O148" s="328"/>
      <c r="P148" s="328"/>
      <c r="Q148" s="328"/>
      <c r="R148" s="328"/>
      <c r="S148" s="328"/>
      <c r="T148" s="328"/>
      <c r="U148" s="328"/>
      <c r="V148" s="328"/>
      <c r="W148" s="328"/>
      <c r="X148" s="328"/>
      <c r="Y148" s="328"/>
      <c r="Z148" s="328"/>
      <c r="AA148" s="328"/>
      <c r="AB148" s="328"/>
    </row>
    <row r="149" ht="15.75" customHeight="1">
      <c r="A149" s="328"/>
      <c r="B149" s="328"/>
      <c r="C149" s="328"/>
      <c r="D149" s="328"/>
      <c r="E149" s="328"/>
      <c r="F149" s="328"/>
      <c r="G149" s="328"/>
      <c r="H149" s="328"/>
      <c r="I149" s="328"/>
      <c r="J149" s="328"/>
      <c r="K149" s="328"/>
      <c r="L149" s="328"/>
      <c r="M149" s="328"/>
      <c r="N149" s="328"/>
      <c r="O149" s="328"/>
      <c r="P149" s="328"/>
      <c r="Q149" s="328"/>
      <c r="R149" s="328"/>
      <c r="S149" s="328"/>
      <c r="T149" s="328"/>
      <c r="U149" s="328"/>
      <c r="V149" s="328"/>
      <c r="W149" s="328"/>
      <c r="X149" s="328"/>
      <c r="Y149" s="328"/>
      <c r="Z149" s="328"/>
      <c r="AA149" s="328"/>
      <c r="AB149" s="328"/>
    </row>
    <row r="150" ht="15.75" customHeight="1">
      <c r="A150" s="328"/>
      <c r="B150" s="328"/>
      <c r="C150" s="328"/>
      <c r="D150" s="328"/>
      <c r="E150" s="328"/>
      <c r="F150" s="328"/>
      <c r="G150" s="328"/>
      <c r="H150" s="328"/>
      <c r="I150" s="328"/>
      <c r="J150" s="328"/>
      <c r="K150" s="328"/>
      <c r="L150" s="328"/>
      <c r="M150" s="328"/>
      <c r="N150" s="328"/>
      <c r="O150" s="328"/>
      <c r="P150" s="328"/>
      <c r="Q150" s="328"/>
      <c r="R150" s="328"/>
      <c r="S150" s="328"/>
      <c r="T150" s="328"/>
      <c r="U150" s="328"/>
      <c r="V150" s="328"/>
      <c r="W150" s="328"/>
      <c r="X150" s="328"/>
      <c r="Y150" s="328"/>
      <c r="Z150" s="328"/>
      <c r="AA150" s="328"/>
      <c r="AB150" s="328"/>
    </row>
    <row r="151" ht="15.75" customHeight="1">
      <c r="A151" s="328"/>
      <c r="B151" s="328"/>
      <c r="C151" s="328"/>
      <c r="D151" s="328"/>
      <c r="E151" s="328"/>
      <c r="F151" s="328"/>
      <c r="G151" s="328"/>
      <c r="H151" s="328"/>
      <c r="I151" s="328"/>
      <c r="J151" s="328"/>
      <c r="K151" s="328"/>
      <c r="L151" s="328"/>
      <c r="M151" s="328"/>
      <c r="N151" s="328"/>
      <c r="O151" s="328"/>
      <c r="P151" s="328"/>
      <c r="Q151" s="328"/>
      <c r="R151" s="328"/>
      <c r="S151" s="328"/>
      <c r="T151" s="328"/>
      <c r="U151" s="328"/>
      <c r="V151" s="328"/>
      <c r="W151" s="328"/>
      <c r="X151" s="328"/>
      <c r="Y151" s="328"/>
      <c r="Z151" s="328"/>
      <c r="AA151" s="328"/>
      <c r="AB151" s="328"/>
    </row>
    <row r="152" ht="15.75" customHeight="1">
      <c r="A152" s="328"/>
      <c r="B152" s="328"/>
      <c r="C152" s="328"/>
      <c r="D152" s="328"/>
      <c r="E152" s="328"/>
      <c r="F152" s="328"/>
      <c r="G152" s="328"/>
      <c r="H152" s="328"/>
      <c r="I152" s="328"/>
      <c r="J152" s="328"/>
      <c r="K152" s="328"/>
      <c r="L152" s="328"/>
      <c r="M152" s="328"/>
      <c r="N152" s="328"/>
      <c r="O152" s="328"/>
      <c r="P152" s="328"/>
      <c r="Q152" s="328"/>
      <c r="R152" s="328"/>
      <c r="S152" s="328"/>
      <c r="T152" s="328"/>
      <c r="U152" s="328"/>
      <c r="V152" s="328"/>
      <c r="W152" s="328"/>
      <c r="X152" s="328"/>
      <c r="Y152" s="328"/>
      <c r="Z152" s="328"/>
      <c r="AA152" s="328"/>
      <c r="AB152" s="328"/>
    </row>
    <row r="153" ht="15.75" customHeight="1">
      <c r="A153" s="328"/>
      <c r="B153" s="328"/>
      <c r="C153" s="328"/>
      <c r="D153" s="328"/>
      <c r="E153" s="328"/>
      <c r="F153" s="328"/>
      <c r="G153" s="328"/>
      <c r="H153" s="328"/>
      <c r="I153" s="328"/>
      <c r="J153" s="328"/>
      <c r="K153" s="328"/>
      <c r="L153" s="328"/>
      <c r="M153" s="328"/>
      <c r="N153" s="328"/>
      <c r="O153" s="328"/>
      <c r="P153" s="328"/>
      <c r="Q153" s="328"/>
      <c r="R153" s="328"/>
      <c r="S153" s="328"/>
      <c r="T153" s="328"/>
      <c r="U153" s="328"/>
      <c r="V153" s="328"/>
      <c r="W153" s="328"/>
      <c r="X153" s="328"/>
      <c r="Y153" s="328"/>
      <c r="Z153" s="328"/>
      <c r="AA153" s="328"/>
      <c r="AB153" s="328"/>
    </row>
    <row r="154" ht="15.75" customHeight="1">
      <c r="A154" s="328"/>
      <c r="B154" s="328"/>
      <c r="C154" s="328"/>
      <c r="D154" s="328"/>
      <c r="E154" s="328"/>
      <c r="F154" s="328"/>
      <c r="G154" s="328"/>
      <c r="H154" s="328"/>
      <c r="I154" s="328"/>
      <c r="J154" s="328"/>
      <c r="K154" s="328"/>
      <c r="L154" s="328"/>
      <c r="M154" s="328"/>
      <c r="N154" s="328"/>
      <c r="O154" s="328"/>
      <c r="P154" s="328"/>
      <c r="Q154" s="328"/>
      <c r="R154" s="328"/>
      <c r="S154" s="328"/>
      <c r="T154" s="328"/>
      <c r="U154" s="328"/>
      <c r="V154" s="328"/>
      <c r="W154" s="328"/>
      <c r="X154" s="328"/>
      <c r="Y154" s="328"/>
      <c r="Z154" s="328"/>
      <c r="AA154" s="328"/>
      <c r="AB154" s="328"/>
    </row>
    <row r="155" ht="15.75" customHeight="1">
      <c r="A155" s="328"/>
      <c r="B155" s="328"/>
      <c r="C155" s="328"/>
      <c r="D155" s="328"/>
      <c r="E155" s="328"/>
      <c r="F155" s="328"/>
      <c r="G155" s="328"/>
      <c r="H155" s="328"/>
      <c r="I155" s="328"/>
      <c r="J155" s="328"/>
      <c r="K155" s="328"/>
      <c r="L155" s="328"/>
      <c r="M155" s="328"/>
      <c r="N155" s="328"/>
      <c r="O155" s="328"/>
      <c r="P155" s="328"/>
      <c r="Q155" s="328"/>
      <c r="R155" s="328"/>
      <c r="S155" s="328"/>
      <c r="T155" s="328"/>
      <c r="U155" s="328"/>
      <c r="V155" s="328"/>
      <c r="W155" s="328"/>
      <c r="X155" s="328"/>
      <c r="Y155" s="328"/>
      <c r="Z155" s="328"/>
      <c r="AA155" s="328"/>
      <c r="AB155" s="328"/>
    </row>
    <row r="156" ht="15.75" customHeight="1">
      <c r="A156" s="328"/>
      <c r="B156" s="328"/>
      <c r="C156" s="328"/>
      <c r="D156" s="328"/>
      <c r="E156" s="328"/>
      <c r="F156" s="328"/>
      <c r="G156" s="328"/>
      <c r="H156" s="328"/>
      <c r="I156" s="328"/>
      <c r="J156" s="328"/>
      <c r="K156" s="328"/>
      <c r="L156" s="328"/>
      <c r="M156" s="328"/>
      <c r="N156" s="328"/>
      <c r="O156" s="328"/>
      <c r="P156" s="328"/>
      <c r="Q156" s="328"/>
      <c r="R156" s="328"/>
      <c r="S156" s="328"/>
      <c r="T156" s="328"/>
      <c r="U156" s="328"/>
      <c r="V156" s="328"/>
      <c r="W156" s="328"/>
      <c r="X156" s="328"/>
      <c r="Y156" s="328"/>
      <c r="Z156" s="328"/>
      <c r="AA156" s="328"/>
      <c r="AB156" s="328"/>
    </row>
    <row r="157" ht="15.75" customHeight="1">
      <c r="A157" s="328"/>
      <c r="B157" s="328"/>
      <c r="C157" s="328"/>
      <c r="D157" s="328"/>
      <c r="E157" s="328"/>
      <c r="F157" s="328"/>
      <c r="G157" s="328"/>
      <c r="H157" s="328"/>
      <c r="I157" s="328"/>
      <c r="J157" s="328"/>
      <c r="K157" s="328"/>
      <c r="L157" s="328"/>
      <c r="M157" s="328"/>
      <c r="N157" s="328"/>
      <c r="O157" s="328"/>
      <c r="P157" s="328"/>
      <c r="Q157" s="328"/>
      <c r="R157" s="328"/>
      <c r="S157" s="328"/>
      <c r="T157" s="328"/>
      <c r="U157" s="328"/>
      <c r="V157" s="328"/>
      <c r="W157" s="328"/>
      <c r="X157" s="328"/>
      <c r="Y157" s="328"/>
      <c r="Z157" s="328"/>
      <c r="AA157" s="328"/>
      <c r="AB157" s="328"/>
    </row>
    <row r="158" ht="15.75" customHeight="1">
      <c r="A158" s="328"/>
      <c r="B158" s="328"/>
      <c r="C158" s="328"/>
      <c r="D158" s="328"/>
      <c r="E158" s="328"/>
      <c r="F158" s="328"/>
      <c r="G158" s="328"/>
      <c r="H158" s="328"/>
      <c r="I158" s="328"/>
      <c r="J158" s="328"/>
      <c r="K158" s="328"/>
      <c r="L158" s="328"/>
      <c r="M158" s="328"/>
      <c r="N158" s="328"/>
      <c r="O158" s="328"/>
      <c r="P158" s="328"/>
      <c r="Q158" s="328"/>
      <c r="R158" s="328"/>
      <c r="S158" s="328"/>
      <c r="T158" s="328"/>
      <c r="U158" s="328"/>
      <c r="V158" s="328"/>
      <c r="W158" s="328"/>
      <c r="X158" s="328"/>
      <c r="Y158" s="328"/>
      <c r="Z158" s="328"/>
      <c r="AA158" s="328"/>
      <c r="AB158" s="328"/>
    </row>
    <row r="159" ht="15.75" customHeight="1">
      <c r="A159" s="328"/>
      <c r="B159" s="328"/>
      <c r="C159" s="328"/>
      <c r="D159" s="328"/>
      <c r="E159" s="328"/>
      <c r="F159" s="328"/>
      <c r="G159" s="328"/>
      <c r="H159" s="328"/>
      <c r="I159" s="328"/>
      <c r="J159" s="328"/>
      <c r="K159" s="328"/>
      <c r="L159" s="328"/>
      <c r="M159" s="328"/>
      <c r="N159" s="328"/>
      <c r="O159" s="328"/>
      <c r="P159" s="328"/>
      <c r="Q159" s="328"/>
      <c r="R159" s="328"/>
      <c r="S159" s="328"/>
      <c r="T159" s="328"/>
      <c r="U159" s="328"/>
      <c r="V159" s="328"/>
      <c r="W159" s="328"/>
      <c r="X159" s="328"/>
      <c r="Y159" s="328"/>
      <c r="Z159" s="328"/>
      <c r="AA159" s="328"/>
      <c r="AB159" s="328"/>
    </row>
    <row r="160" ht="15.75" customHeight="1">
      <c r="A160" s="328"/>
      <c r="B160" s="328"/>
      <c r="C160" s="328"/>
      <c r="D160" s="328"/>
      <c r="E160" s="328"/>
      <c r="F160" s="328"/>
      <c r="G160" s="328"/>
      <c r="H160" s="328"/>
      <c r="I160" s="328"/>
      <c r="J160" s="328"/>
      <c r="K160" s="328"/>
      <c r="L160" s="328"/>
      <c r="M160" s="328"/>
      <c r="N160" s="328"/>
      <c r="O160" s="328"/>
      <c r="P160" s="328"/>
      <c r="Q160" s="328"/>
      <c r="R160" s="328"/>
      <c r="S160" s="328"/>
      <c r="T160" s="328"/>
      <c r="U160" s="328"/>
      <c r="V160" s="328"/>
      <c r="W160" s="328"/>
      <c r="X160" s="328"/>
      <c r="Y160" s="328"/>
      <c r="Z160" s="328"/>
      <c r="AA160" s="328"/>
      <c r="AB160" s="328"/>
    </row>
    <row r="161" ht="15.75" customHeight="1">
      <c r="A161" s="328"/>
      <c r="B161" s="328"/>
      <c r="C161" s="328"/>
      <c r="D161" s="328"/>
      <c r="E161" s="328"/>
      <c r="F161" s="328"/>
      <c r="G161" s="328"/>
      <c r="H161" s="328"/>
      <c r="I161" s="328"/>
      <c r="J161" s="328"/>
      <c r="K161" s="328"/>
      <c r="L161" s="328"/>
      <c r="M161" s="328"/>
      <c r="N161" s="328"/>
      <c r="O161" s="328"/>
      <c r="P161" s="328"/>
      <c r="Q161" s="328"/>
      <c r="R161" s="328"/>
      <c r="S161" s="328"/>
      <c r="T161" s="328"/>
      <c r="U161" s="328"/>
      <c r="V161" s="328"/>
      <c r="W161" s="328"/>
      <c r="X161" s="328"/>
      <c r="Y161" s="328"/>
      <c r="Z161" s="328"/>
      <c r="AA161" s="328"/>
      <c r="AB161" s="328"/>
    </row>
    <row r="162" ht="15.75" customHeight="1">
      <c r="A162" s="328"/>
      <c r="B162" s="328"/>
      <c r="C162" s="328"/>
      <c r="D162" s="328"/>
      <c r="E162" s="328"/>
      <c r="F162" s="328"/>
      <c r="G162" s="328"/>
      <c r="H162" s="328"/>
      <c r="I162" s="328"/>
      <c r="J162" s="328"/>
      <c r="K162" s="328"/>
      <c r="L162" s="328"/>
      <c r="M162" s="328"/>
      <c r="N162" s="328"/>
      <c r="O162" s="328"/>
      <c r="P162" s="328"/>
      <c r="Q162" s="328"/>
      <c r="R162" s="328"/>
      <c r="S162" s="328"/>
      <c r="T162" s="328"/>
      <c r="U162" s="328"/>
      <c r="V162" s="328"/>
      <c r="W162" s="328"/>
      <c r="X162" s="328"/>
      <c r="Y162" s="328"/>
      <c r="Z162" s="328"/>
      <c r="AA162" s="328"/>
      <c r="AB162" s="328"/>
    </row>
    <row r="163" ht="15.75" customHeight="1">
      <c r="A163" s="328"/>
      <c r="B163" s="328"/>
      <c r="C163" s="328"/>
      <c r="D163" s="328"/>
      <c r="E163" s="328"/>
      <c r="F163" s="328"/>
      <c r="G163" s="328"/>
      <c r="H163" s="328"/>
      <c r="I163" s="328"/>
      <c r="J163" s="328"/>
      <c r="K163" s="328"/>
      <c r="L163" s="328"/>
      <c r="M163" s="328"/>
      <c r="N163" s="328"/>
      <c r="O163" s="328"/>
      <c r="P163" s="328"/>
      <c r="Q163" s="328"/>
      <c r="R163" s="328"/>
      <c r="S163" s="328"/>
      <c r="T163" s="328"/>
      <c r="U163" s="328"/>
      <c r="V163" s="328"/>
      <c r="W163" s="328"/>
      <c r="X163" s="328"/>
      <c r="Y163" s="328"/>
      <c r="Z163" s="328"/>
      <c r="AA163" s="328"/>
      <c r="AB163" s="328"/>
    </row>
    <row r="164" ht="15.75" customHeight="1">
      <c r="A164" s="328"/>
      <c r="B164" s="328"/>
      <c r="C164" s="328"/>
      <c r="D164" s="328"/>
      <c r="E164" s="328"/>
      <c r="F164" s="328"/>
      <c r="G164" s="328"/>
      <c r="H164" s="328"/>
      <c r="I164" s="328"/>
      <c r="J164" s="328"/>
      <c r="K164" s="328"/>
      <c r="L164" s="328"/>
      <c r="M164" s="328"/>
      <c r="N164" s="328"/>
      <c r="O164" s="328"/>
      <c r="P164" s="328"/>
      <c r="Q164" s="328"/>
      <c r="R164" s="328"/>
      <c r="S164" s="328"/>
      <c r="T164" s="328"/>
      <c r="U164" s="328"/>
      <c r="V164" s="328"/>
      <c r="W164" s="328"/>
      <c r="X164" s="328"/>
      <c r="Y164" s="328"/>
      <c r="Z164" s="328"/>
      <c r="AA164" s="328"/>
      <c r="AB164" s="328"/>
    </row>
    <row r="165" ht="15.75" customHeight="1">
      <c r="A165" s="328"/>
      <c r="B165" s="328"/>
      <c r="C165" s="328"/>
      <c r="D165" s="328"/>
      <c r="E165" s="328"/>
      <c r="F165" s="328"/>
      <c r="G165" s="328"/>
      <c r="H165" s="328"/>
      <c r="I165" s="328"/>
      <c r="J165" s="328"/>
      <c r="K165" s="328"/>
      <c r="L165" s="328"/>
      <c r="M165" s="328"/>
      <c r="N165" s="328"/>
      <c r="O165" s="328"/>
      <c r="P165" s="328"/>
      <c r="Q165" s="328"/>
      <c r="R165" s="328"/>
      <c r="S165" s="328"/>
      <c r="T165" s="328"/>
      <c r="U165" s="328"/>
      <c r="V165" s="328"/>
      <c r="W165" s="328"/>
      <c r="X165" s="328"/>
      <c r="Y165" s="328"/>
      <c r="Z165" s="328"/>
      <c r="AA165" s="328"/>
      <c r="AB165" s="328"/>
    </row>
    <row r="166" ht="15.75" customHeight="1">
      <c r="A166" s="328"/>
      <c r="B166" s="328"/>
      <c r="C166" s="328"/>
      <c r="D166" s="328"/>
      <c r="E166" s="328"/>
      <c r="F166" s="328"/>
      <c r="G166" s="328"/>
      <c r="H166" s="328"/>
      <c r="I166" s="328"/>
      <c r="J166" s="328"/>
      <c r="K166" s="328"/>
      <c r="L166" s="328"/>
      <c r="M166" s="328"/>
      <c r="N166" s="328"/>
      <c r="O166" s="328"/>
      <c r="P166" s="328"/>
      <c r="Q166" s="328"/>
      <c r="R166" s="328"/>
      <c r="S166" s="328"/>
      <c r="T166" s="328"/>
      <c r="U166" s="328"/>
      <c r="V166" s="328"/>
      <c r="W166" s="328"/>
      <c r="X166" s="328"/>
      <c r="Y166" s="328"/>
      <c r="Z166" s="328"/>
      <c r="AA166" s="328"/>
      <c r="AB166" s="328"/>
    </row>
    <row r="167" ht="15.75" customHeight="1">
      <c r="A167" s="328"/>
      <c r="B167" s="328"/>
      <c r="C167" s="328"/>
      <c r="D167" s="328"/>
      <c r="E167" s="328"/>
      <c r="F167" s="328"/>
      <c r="G167" s="328"/>
      <c r="H167" s="328"/>
      <c r="I167" s="328"/>
      <c r="J167" s="328"/>
      <c r="K167" s="328"/>
      <c r="L167" s="328"/>
      <c r="M167" s="328"/>
      <c r="N167" s="328"/>
      <c r="O167" s="328"/>
      <c r="P167" s="328"/>
      <c r="Q167" s="328"/>
      <c r="R167" s="328"/>
      <c r="S167" s="328"/>
      <c r="T167" s="328"/>
      <c r="U167" s="328"/>
      <c r="V167" s="328"/>
      <c r="W167" s="328"/>
      <c r="X167" s="328"/>
      <c r="Y167" s="328"/>
      <c r="Z167" s="328"/>
      <c r="AA167" s="328"/>
      <c r="AB167" s="328"/>
    </row>
    <row r="168" ht="15.75" customHeight="1">
      <c r="A168" s="328"/>
      <c r="B168" s="328"/>
      <c r="C168" s="328"/>
      <c r="D168" s="328"/>
      <c r="E168" s="328"/>
      <c r="F168" s="328"/>
      <c r="G168" s="328"/>
      <c r="H168" s="328"/>
      <c r="I168" s="328"/>
      <c r="J168" s="328"/>
      <c r="K168" s="328"/>
      <c r="L168" s="328"/>
      <c r="M168" s="328"/>
      <c r="N168" s="328"/>
      <c r="O168" s="328"/>
      <c r="P168" s="328"/>
      <c r="Q168" s="328"/>
      <c r="R168" s="328"/>
      <c r="S168" s="328"/>
      <c r="T168" s="328"/>
      <c r="U168" s="328"/>
      <c r="V168" s="328"/>
      <c r="W168" s="328"/>
      <c r="X168" s="328"/>
      <c r="Y168" s="328"/>
      <c r="Z168" s="328"/>
      <c r="AA168" s="328"/>
      <c r="AB168" s="328"/>
    </row>
    <row r="169" ht="15.75" customHeight="1">
      <c r="A169" s="328"/>
      <c r="B169" s="328"/>
      <c r="C169" s="328"/>
      <c r="D169" s="328"/>
      <c r="E169" s="328"/>
      <c r="F169" s="328"/>
      <c r="G169" s="328"/>
      <c r="H169" s="328"/>
      <c r="I169" s="328"/>
      <c r="J169" s="328"/>
      <c r="K169" s="328"/>
      <c r="L169" s="328"/>
      <c r="M169" s="328"/>
      <c r="N169" s="328"/>
      <c r="O169" s="328"/>
      <c r="P169" s="328"/>
      <c r="Q169" s="328"/>
      <c r="R169" s="328"/>
      <c r="S169" s="328"/>
      <c r="T169" s="328"/>
      <c r="U169" s="328"/>
      <c r="V169" s="328"/>
      <c r="W169" s="328"/>
      <c r="X169" s="328"/>
      <c r="Y169" s="328"/>
      <c r="Z169" s="328"/>
      <c r="AA169" s="328"/>
      <c r="AB169" s="328"/>
    </row>
    <row r="170" ht="15.75" customHeight="1">
      <c r="A170" s="328"/>
      <c r="B170" s="328"/>
      <c r="C170" s="328"/>
      <c r="D170" s="328"/>
      <c r="E170" s="328"/>
      <c r="F170" s="328"/>
      <c r="G170" s="328"/>
      <c r="H170" s="328"/>
      <c r="I170" s="328"/>
      <c r="J170" s="328"/>
      <c r="K170" s="328"/>
      <c r="L170" s="328"/>
      <c r="M170" s="328"/>
      <c r="N170" s="328"/>
      <c r="O170" s="328"/>
      <c r="P170" s="328"/>
      <c r="Q170" s="328"/>
      <c r="R170" s="328"/>
      <c r="S170" s="328"/>
      <c r="T170" s="328"/>
      <c r="U170" s="328"/>
      <c r="V170" s="328"/>
      <c r="W170" s="328"/>
      <c r="X170" s="328"/>
      <c r="Y170" s="328"/>
      <c r="Z170" s="328"/>
      <c r="AA170" s="328"/>
      <c r="AB170" s="328"/>
    </row>
    <row r="171" ht="15.75" customHeight="1">
      <c r="A171" s="328"/>
      <c r="B171" s="328"/>
      <c r="C171" s="328"/>
      <c r="D171" s="328"/>
      <c r="E171" s="328"/>
      <c r="F171" s="328"/>
      <c r="G171" s="328"/>
      <c r="H171" s="328"/>
      <c r="I171" s="328"/>
      <c r="J171" s="328"/>
      <c r="K171" s="328"/>
      <c r="L171" s="328"/>
      <c r="M171" s="328"/>
      <c r="N171" s="328"/>
      <c r="O171" s="328"/>
      <c r="P171" s="328"/>
      <c r="Q171" s="328"/>
      <c r="R171" s="328"/>
      <c r="S171" s="328"/>
      <c r="T171" s="328"/>
      <c r="U171" s="328"/>
      <c r="V171" s="328"/>
      <c r="W171" s="328"/>
      <c r="X171" s="328"/>
      <c r="Y171" s="328"/>
      <c r="Z171" s="328"/>
      <c r="AA171" s="328"/>
      <c r="AB171" s="328"/>
    </row>
    <row r="172" ht="15.75" customHeight="1">
      <c r="A172" s="328"/>
      <c r="B172" s="328"/>
      <c r="C172" s="328"/>
      <c r="D172" s="328"/>
      <c r="E172" s="328"/>
      <c r="F172" s="328"/>
      <c r="G172" s="328"/>
      <c r="H172" s="328"/>
      <c r="I172" s="328"/>
      <c r="J172" s="328"/>
      <c r="K172" s="328"/>
      <c r="L172" s="328"/>
      <c r="M172" s="328"/>
      <c r="N172" s="328"/>
      <c r="O172" s="328"/>
      <c r="P172" s="328"/>
      <c r="Q172" s="328"/>
      <c r="R172" s="328"/>
      <c r="S172" s="328"/>
      <c r="T172" s="328"/>
      <c r="U172" s="328"/>
      <c r="V172" s="328"/>
      <c r="W172" s="328"/>
      <c r="X172" s="328"/>
      <c r="Y172" s="328"/>
      <c r="Z172" s="328"/>
      <c r="AA172" s="328"/>
      <c r="AB172" s="328"/>
    </row>
    <row r="173" ht="15.75" customHeight="1">
      <c r="A173" s="328"/>
      <c r="B173" s="328"/>
      <c r="C173" s="328"/>
      <c r="D173" s="328"/>
      <c r="E173" s="328"/>
      <c r="F173" s="328"/>
      <c r="G173" s="328"/>
      <c r="H173" s="328"/>
      <c r="I173" s="328"/>
      <c r="J173" s="328"/>
      <c r="K173" s="328"/>
      <c r="L173" s="328"/>
      <c r="M173" s="328"/>
      <c r="N173" s="328"/>
      <c r="O173" s="328"/>
      <c r="P173" s="328"/>
      <c r="Q173" s="328"/>
      <c r="R173" s="328"/>
      <c r="S173" s="328"/>
      <c r="T173" s="328"/>
      <c r="U173" s="328"/>
      <c r="V173" s="328"/>
      <c r="W173" s="328"/>
      <c r="X173" s="328"/>
      <c r="Y173" s="328"/>
      <c r="Z173" s="328"/>
      <c r="AA173" s="328"/>
      <c r="AB173" s="328"/>
    </row>
    <row r="174" ht="15.75" customHeight="1">
      <c r="A174" s="328"/>
      <c r="B174" s="328"/>
      <c r="C174" s="328"/>
      <c r="D174" s="328"/>
      <c r="E174" s="328"/>
      <c r="F174" s="328"/>
      <c r="G174" s="328"/>
      <c r="H174" s="328"/>
      <c r="I174" s="328"/>
      <c r="J174" s="328"/>
      <c r="K174" s="328"/>
      <c r="L174" s="328"/>
      <c r="M174" s="328"/>
      <c r="N174" s="328"/>
      <c r="O174" s="328"/>
      <c r="P174" s="328"/>
      <c r="Q174" s="328"/>
      <c r="R174" s="328"/>
      <c r="S174" s="328"/>
      <c r="T174" s="328"/>
      <c r="U174" s="328"/>
      <c r="V174" s="328"/>
      <c r="W174" s="328"/>
      <c r="X174" s="328"/>
      <c r="Y174" s="328"/>
      <c r="Z174" s="328"/>
      <c r="AA174" s="328"/>
      <c r="AB174" s="328"/>
    </row>
    <row r="175" ht="15.75" customHeight="1">
      <c r="A175" s="328"/>
      <c r="B175" s="328"/>
      <c r="C175" s="328"/>
      <c r="D175" s="328"/>
      <c r="E175" s="328"/>
      <c r="F175" s="328"/>
      <c r="G175" s="328"/>
      <c r="H175" s="328"/>
      <c r="I175" s="328"/>
      <c r="J175" s="328"/>
      <c r="K175" s="328"/>
      <c r="L175" s="328"/>
      <c r="M175" s="328"/>
      <c r="N175" s="328"/>
      <c r="O175" s="328"/>
      <c r="P175" s="328"/>
      <c r="Q175" s="328"/>
      <c r="R175" s="328"/>
      <c r="S175" s="328"/>
      <c r="T175" s="328"/>
      <c r="U175" s="328"/>
      <c r="V175" s="328"/>
      <c r="W175" s="328"/>
      <c r="X175" s="328"/>
      <c r="Y175" s="328"/>
      <c r="Z175" s="328"/>
      <c r="AA175" s="328"/>
      <c r="AB175" s="328"/>
    </row>
    <row r="176" ht="15.75" customHeight="1">
      <c r="A176" s="328"/>
      <c r="B176" s="328"/>
      <c r="C176" s="328"/>
      <c r="D176" s="328"/>
      <c r="E176" s="328"/>
      <c r="F176" s="328"/>
      <c r="G176" s="328"/>
      <c r="H176" s="328"/>
      <c r="I176" s="328"/>
      <c r="J176" s="328"/>
      <c r="K176" s="328"/>
      <c r="L176" s="328"/>
      <c r="M176" s="328"/>
      <c r="N176" s="328"/>
      <c r="O176" s="328"/>
      <c r="P176" s="328"/>
      <c r="Q176" s="328"/>
      <c r="R176" s="328"/>
      <c r="S176" s="328"/>
      <c r="T176" s="328"/>
      <c r="U176" s="328"/>
      <c r="V176" s="328"/>
      <c r="W176" s="328"/>
      <c r="X176" s="328"/>
      <c r="Y176" s="328"/>
      <c r="Z176" s="328"/>
      <c r="AA176" s="328"/>
      <c r="AB176" s="328"/>
    </row>
    <row r="177" ht="15.75" customHeight="1">
      <c r="A177" s="328"/>
      <c r="B177" s="328"/>
      <c r="C177" s="328"/>
      <c r="D177" s="328"/>
      <c r="E177" s="328"/>
      <c r="F177" s="328"/>
      <c r="G177" s="328"/>
      <c r="H177" s="328"/>
      <c r="I177" s="328"/>
      <c r="J177" s="328"/>
      <c r="K177" s="328"/>
      <c r="L177" s="328"/>
      <c r="M177" s="328"/>
      <c r="N177" s="328"/>
      <c r="O177" s="328"/>
      <c r="P177" s="328"/>
      <c r="Q177" s="328"/>
      <c r="R177" s="328"/>
      <c r="S177" s="328"/>
      <c r="T177" s="328"/>
      <c r="U177" s="328"/>
      <c r="V177" s="328"/>
      <c r="W177" s="328"/>
      <c r="X177" s="328"/>
      <c r="Y177" s="328"/>
      <c r="Z177" s="328"/>
      <c r="AA177" s="328"/>
      <c r="AB177" s="328"/>
    </row>
    <row r="178" ht="15.75" customHeight="1">
      <c r="A178" s="328"/>
      <c r="B178" s="328"/>
      <c r="C178" s="328"/>
      <c r="D178" s="328"/>
      <c r="E178" s="328"/>
      <c r="F178" s="328"/>
      <c r="G178" s="328"/>
      <c r="H178" s="328"/>
      <c r="I178" s="328"/>
      <c r="J178" s="328"/>
      <c r="K178" s="328"/>
      <c r="L178" s="328"/>
      <c r="M178" s="328"/>
      <c r="N178" s="328"/>
      <c r="O178" s="328"/>
      <c r="P178" s="328"/>
      <c r="Q178" s="328"/>
      <c r="R178" s="328"/>
      <c r="S178" s="328"/>
      <c r="T178" s="328"/>
      <c r="U178" s="328"/>
      <c r="V178" s="328"/>
      <c r="W178" s="328"/>
      <c r="X178" s="328"/>
      <c r="Y178" s="328"/>
      <c r="Z178" s="328"/>
      <c r="AA178" s="328"/>
      <c r="AB178" s="328"/>
    </row>
    <row r="179" ht="15.75" customHeight="1">
      <c r="A179" s="328"/>
      <c r="B179" s="328"/>
      <c r="C179" s="328"/>
      <c r="D179" s="328"/>
      <c r="E179" s="328"/>
      <c r="F179" s="328"/>
      <c r="G179" s="328"/>
      <c r="H179" s="328"/>
      <c r="I179" s="328"/>
      <c r="J179" s="328"/>
      <c r="K179" s="328"/>
      <c r="L179" s="328"/>
      <c r="M179" s="328"/>
      <c r="N179" s="328"/>
      <c r="O179" s="328"/>
      <c r="P179" s="328"/>
      <c r="Q179" s="328"/>
      <c r="R179" s="328"/>
      <c r="S179" s="328"/>
      <c r="T179" s="328"/>
      <c r="U179" s="328"/>
      <c r="V179" s="328"/>
      <c r="W179" s="328"/>
      <c r="X179" s="328"/>
      <c r="Y179" s="328"/>
      <c r="Z179" s="328"/>
      <c r="AA179" s="328"/>
      <c r="AB179" s="328"/>
    </row>
    <row r="180" ht="15.75" customHeight="1">
      <c r="A180" s="328"/>
      <c r="B180" s="328"/>
      <c r="C180" s="328"/>
      <c r="D180" s="328"/>
      <c r="E180" s="328"/>
      <c r="F180" s="328"/>
      <c r="G180" s="328"/>
      <c r="H180" s="328"/>
      <c r="I180" s="328"/>
      <c r="J180" s="328"/>
      <c r="K180" s="328"/>
      <c r="L180" s="328"/>
      <c r="M180" s="328"/>
      <c r="N180" s="328"/>
      <c r="O180" s="328"/>
      <c r="P180" s="328"/>
      <c r="Q180" s="328"/>
      <c r="R180" s="328"/>
      <c r="S180" s="328"/>
      <c r="T180" s="328"/>
      <c r="U180" s="328"/>
      <c r="V180" s="328"/>
      <c r="W180" s="328"/>
      <c r="X180" s="328"/>
      <c r="Y180" s="328"/>
      <c r="Z180" s="328"/>
      <c r="AA180" s="328"/>
      <c r="AB180" s="328"/>
    </row>
    <row r="181" ht="15.75" customHeight="1">
      <c r="A181" s="328"/>
      <c r="B181" s="328"/>
      <c r="C181" s="328"/>
      <c r="D181" s="328"/>
      <c r="E181" s="328"/>
      <c r="F181" s="328"/>
      <c r="G181" s="328"/>
      <c r="H181" s="328"/>
      <c r="I181" s="328"/>
      <c r="J181" s="328"/>
      <c r="K181" s="328"/>
      <c r="L181" s="328"/>
      <c r="M181" s="328"/>
      <c r="N181" s="328"/>
      <c r="O181" s="328"/>
      <c r="P181" s="328"/>
      <c r="Q181" s="328"/>
      <c r="R181" s="328"/>
      <c r="S181" s="328"/>
      <c r="T181" s="328"/>
      <c r="U181" s="328"/>
      <c r="V181" s="328"/>
      <c r="W181" s="328"/>
      <c r="X181" s="328"/>
      <c r="Y181" s="328"/>
      <c r="Z181" s="328"/>
      <c r="AA181" s="328"/>
      <c r="AB181" s="328"/>
    </row>
    <row r="182" ht="15.75" customHeight="1">
      <c r="A182" s="328"/>
      <c r="B182" s="328"/>
      <c r="C182" s="328"/>
      <c r="D182" s="328"/>
      <c r="E182" s="328"/>
      <c r="F182" s="328"/>
      <c r="G182" s="328"/>
      <c r="H182" s="328"/>
      <c r="I182" s="328"/>
      <c r="J182" s="328"/>
      <c r="K182" s="328"/>
      <c r="L182" s="328"/>
      <c r="M182" s="328"/>
      <c r="N182" s="328"/>
      <c r="O182" s="328"/>
      <c r="P182" s="328"/>
      <c r="Q182" s="328"/>
      <c r="R182" s="328"/>
      <c r="S182" s="328"/>
      <c r="T182" s="328"/>
      <c r="U182" s="328"/>
      <c r="V182" s="328"/>
      <c r="W182" s="328"/>
      <c r="X182" s="328"/>
      <c r="Y182" s="328"/>
      <c r="Z182" s="328"/>
      <c r="AA182" s="328"/>
      <c r="AB182" s="328"/>
    </row>
    <row r="183" ht="15.75" customHeight="1">
      <c r="A183" s="328"/>
      <c r="B183" s="328"/>
      <c r="C183" s="328"/>
      <c r="D183" s="328"/>
      <c r="E183" s="328"/>
      <c r="F183" s="328"/>
      <c r="G183" s="328"/>
      <c r="H183" s="328"/>
      <c r="I183" s="328"/>
      <c r="J183" s="328"/>
      <c r="K183" s="328"/>
      <c r="L183" s="328"/>
      <c r="M183" s="328"/>
      <c r="N183" s="328"/>
      <c r="O183" s="328"/>
      <c r="P183" s="328"/>
      <c r="Q183" s="328"/>
      <c r="R183" s="328"/>
      <c r="S183" s="328"/>
      <c r="T183" s="328"/>
      <c r="U183" s="328"/>
      <c r="V183" s="328"/>
      <c r="W183" s="328"/>
      <c r="X183" s="328"/>
      <c r="Y183" s="328"/>
      <c r="Z183" s="328"/>
      <c r="AA183" s="328"/>
      <c r="AB183" s="328"/>
    </row>
    <row r="184" ht="15.75" customHeight="1">
      <c r="A184" s="328"/>
      <c r="B184" s="328"/>
      <c r="C184" s="328"/>
      <c r="D184" s="328"/>
      <c r="E184" s="328"/>
      <c r="F184" s="328"/>
      <c r="G184" s="328"/>
      <c r="H184" s="328"/>
      <c r="I184" s="328"/>
      <c r="J184" s="328"/>
      <c r="K184" s="328"/>
      <c r="L184" s="328"/>
      <c r="M184" s="328"/>
      <c r="N184" s="328"/>
      <c r="O184" s="328"/>
      <c r="P184" s="328"/>
      <c r="Q184" s="328"/>
      <c r="R184" s="328"/>
      <c r="S184" s="328"/>
      <c r="T184" s="328"/>
      <c r="U184" s="328"/>
      <c r="V184" s="328"/>
      <c r="W184" s="328"/>
      <c r="X184" s="328"/>
      <c r="Y184" s="328"/>
      <c r="Z184" s="328"/>
      <c r="AA184" s="328"/>
      <c r="AB184" s="328"/>
    </row>
    <row r="185" ht="15.75" customHeight="1">
      <c r="A185" s="328"/>
      <c r="B185" s="328"/>
      <c r="C185" s="328"/>
      <c r="D185" s="328"/>
      <c r="E185" s="328"/>
      <c r="F185" s="328"/>
      <c r="G185" s="328"/>
      <c r="H185" s="328"/>
      <c r="I185" s="328"/>
      <c r="J185" s="328"/>
      <c r="K185" s="328"/>
      <c r="L185" s="328"/>
      <c r="M185" s="328"/>
      <c r="N185" s="328"/>
      <c r="O185" s="328"/>
      <c r="P185" s="328"/>
      <c r="Q185" s="328"/>
      <c r="R185" s="328"/>
      <c r="S185" s="328"/>
      <c r="T185" s="328"/>
      <c r="U185" s="328"/>
      <c r="V185" s="328"/>
      <c r="W185" s="328"/>
      <c r="X185" s="328"/>
      <c r="Y185" s="328"/>
      <c r="Z185" s="328"/>
      <c r="AA185" s="328"/>
      <c r="AB185" s="328"/>
    </row>
    <row r="186" ht="15.75" customHeight="1">
      <c r="A186" s="328"/>
      <c r="B186" s="328"/>
      <c r="C186" s="328"/>
      <c r="D186" s="328"/>
      <c r="E186" s="328"/>
      <c r="F186" s="328"/>
      <c r="G186" s="328"/>
      <c r="H186" s="328"/>
      <c r="I186" s="328"/>
      <c r="J186" s="328"/>
      <c r="K186" s="328"/>
      <c r="L186" s="328"/>
      <c r="M186" s="328"/>
      <c r="N186" s="328"/>
      <c r="O186" s="328"/>
      <c r="P186" s="328"/>
      <c r="Q186" s="328"/>
      <c r="R186" s="328"/>
      <c r="S186" s="328"/>
      <c r="T186" s="328"/>
      <c r="U186" s="328"/>
      <c r="V186" s="328"/>
      <c r="W186" s="328"/>
      <c r="X186" s="328"/>
      <c r="Y186" s="328"/>
      <c r="Z186" s="328"/>
      <c r="AA186" s="328"/>
      <c r="AB186" s="328"/>
    </row>
    <row r="187" ht="15.75" customHeight="1">
      <c r="A187" s="328"/>
      <c r="B187" s="328"/>
      <c r="C187" s="328"/>
      <c r="D187" s="328"/>
      <c r="E187" s="328"/>
      <c r="F187" s="328"/>
      <c r="G187" s="328"/>
      <c r="H187" s="328"/>
      <c r="I187" s="328"/>
      <c r="J187" s="328"/>
      <c r="K187" s="328"/>
      <c r="L187" s="328"/>
      <c r="M187" s="328"/>
      <c r="N187" s="328"/>
      <c r="O187" s="328"/>
      <c r="P187" s="328"/>
      <c r="Q187" s="328"/>
      <c r="R187" s="328"/>
      <c r="S187" s="328"/>
      <c r="T187" s="328"/>
      <c r="U187" s="328"/>
      <c r="V187" s="328"/>
      <c r="W187" s="328"/>
      <c r="X187" s="328"/>
      <c r="Y187" s="328"/>
      <c r="Z187" s="328"/>
      <c r="AA187" s="328"/>
      <c r="AB187" s="328"/>
    </row>
    <row r="188" ht="15.75" customHeight="1">
      <c r="A188" s="328"/>
      <c r="B188" s="328"/>
      <c r="C188" s="328"/>
      <c r="D188" s="328"/>
      <c r="E188" s="328"/>
      <c r="F188" s="328"/>
      <c r="G188" s="328"/>
      <c r="H188" s="328"/>
      <c r="I188" s="328"/>
      <c r="J188" s="328"/>
      <c r="K188" s="328"/>
      <c r="L188" s="328"/>
      <c r="M188" s="328"/>
      <c r="N188" s="328"/>
      <c r="O188" s="328"/>
      <c r="P188" s="328"/>
      <c r="Q188" s="328"/>
      <c r="R188" s="328"/>
      <c r="S188" s="328"/>
      <c r="T188" s="328"/>
      <c r="U188" s="328"/>
      <c r="V188" s="328"/>
      <c r="W188" s="328"/>
      <c r="X188" s="328"/>
      <c r="Y188" s="328"/>
      <c r="Z188" s="328"/>
      <c r="AA188" s="328"/>
      <c r="AB188" s="328"/>
    </row>
    <row r="189" ht="15.75" customHeight="1">
      <c r="A189" s="328"/>
      <c r="B189" s="328"/>
      <c r="C189" s="328"/>
      <c r="D189" s="328"/>
      <c r="E189" s="328"/>
      <c r="F189" s="328"/>
      <c r="G189" s="328"/>
      <c r="H189" s="328"/>
      <c r="I189" s="328"/>
      <c r="J189" s="328"/>
      <c r="K189" s="328"/>
      <c r="L189" s="328"/>
      <c r="M189" s="328"/>
      <c r="N189" s="328"/>
      <c r="O189" s="328"/>
      <c r="P189" s="328"/>
      <c r="Q189" s="328"/>
      <c r="R189" s="328"/>
      <c r="S189" s="328"/>
      <c r="T189" s="328"/>
      <c r="U189" s="328"/>
      <c r="V189" s="328"/>
      <c r="W189" s="328"/>
      <c r="X189" s="328"/>
      <c r="Y189" s="328"/>
      <c r="Z189" s="328"/>
      <c r="AA189" s="328"/>
      <c r="AB189" s="328"/>
    </row>
    <row r="190" ht="15.75" customHeight="1">
      <c r="A190" s="328"/>
      <c r="B190" s="328"/>
      <c r="C190" s="328"/>
      <c r="D190" s="328"/>
      <c r="E190" s="328"/>
      <c r="F190" s="328"/>
      <c r="G190" s="328"/>
      <c r="H190" s="328"/>
      <c r="I190" s="328"/>
      <c r="J190" s="328"/>
      <c r="K190" s="328"/>
      <c r="L190" s="328"/>
      <c r="M190" s="328"/>
      <c r="N190" s="328"/>
      <c r="O190" s="328"/>
      <c r="P190" s="328"/>
      <c r="Q190" s="328"/>
      <c r="R190" s="328"/>
      <c r="S190" s="328"/>
      <c r="T190" s="328"/>
      <c r="U190" s="328"/>
      <c r="V190" s="328"/>
      <c r="W190" s="328"/>
      <c r="X190" s="328"/>
      <c r="Y190" s="328"/>
      <c r="Z190" s="328"/>
      <c r="AA190" s="328"/>
      <c r="AB190" s="328"/>
    </row>
    <row r="191" ht="15.75" customHeight="1">
      <c r="A191" s="328"/>
      <c r="B191" s="328"/>
      <c r="C191" s="328"/>
      <c r="D191" s="328"/>
      <c r="E191" s="328"/>
      <c r="F191" s="328"/>
      <c r="G191" s="328"/>
      <c r="H191" s="328"/>
      <c r="I191" s="328"/>
      <c r="J191" s="328"/>
      <c r="K191" s="328"/>
      <c r="L191" s="328"/>
      <c r="M191" s="328"/>
      <c r="N191" s="328"/>
      <c r="O191" s="328"/>
      <c r="P191" s="328"/>
      <c r="Q191" s="328"/>
      <c r="R191" s="328"/>
      <c r="S191" s="328"/>
      <c r="T191" s="328"/>
      <c r="U191" s="328"/>
      <c r="V191" s="328"/>
      <c r="W191" s="328"/>
      <c r="X191" s="328"/>
      <c r="Y191" s="328"/>
      <c r="Z191" s="328"/>
      <c r="AA191" s="328"/>
      <c r="AB191" s="328"/>
    </row>
    <row r="192" ht="15.75" customHeight="1">
      <c r="A192" s="328"/>
      <c r="B192" s="328"/>
      <c r="C192" s="328"/>
      <c r="D192" s="328"/>
      <c r="E192" s="328"/>
      <c r="F192" s="328"/>
      <c r="G192" s="328"/>
      <c r="H192" s="328"/>
      <c r="I192" s="328"/>
      <c r="J192" s="328"/>
      <c r="K192" s="328"/>
      <c r="L192" s="328"/>
      <c r="M192" s="328"/>
      <c r="N192" s="328"/>
      <c r="O192" s="328"/>
      <c r="P192" s="328"/>
      <c r="Q192" s="328"/>
      <c r="R192" s="328"/>
      <c r="S192" s="328"/>
      <c r="T192" s="328"/>
      <c r="U192" s="328"/>
      <c r="V192" s="328"/>
      <c r="W192" s="328"/>
      <c r="X192" s="328"/>
      <c r="Y192" s="328"/>
      <c r="Z192" s="328"/>
      <c r="AA192" s="328"/>
      <c r="AB192" s="328"/>
    </row>
    <row r="193" ht="15.75" customHeight="1">
      <c r="A193" s="328"/>
      <c r="B193" s="328"/>
      <c r="C193" s="328"/>
      <c r="D193" s="328"/>
      <c r="E193" s="328"/>
      <c r="F193" s="328"/>
      <c r="G193" s="328"/>
      <c r="H193" s="328"/>
      <c r="I193" s="328"/>
      <c r="J193" s="328"/>
      <c r="K193" s="328"/>
      <c r="L193" s="328"/>
      <c r="M193" s="328"/>
      <c r="N193" s="328"/>
      <c r="O193" s="328"/>
      <c r="P193" s="328"/>
      <c r="Q193" s="328"/>
      <c r="R193" s="328"/>
      <c r="S193" s="328"/>
      <c r="T193" s="328"/>
      <c r="U193" s="328"/>
      <c r="V193" s="328"/>
      <c r="W193" s="328"/>
      <c r="X193" s="328"/>
      <c r="Y193" s="328"/>
      <c r="Z193" s="328"/>
      <c r="AA193" s="328"/>
      <c r="AB193" s="328"/>
    </row>
    <row r="194" ht="15.75" customHeight="1">
      <c r="A194" s="328"/>
      <c r="B194" s="328"/>
      <c r="C194" s="328"/>
      <c r="D194" s="328"/>
      <c r="E194" s="328"/>
      <c r="F194" s="328"/>
      <c r="G194" s="328"/>
      <c r="H194" s="328"/>
      <c r="I194" s="328"/>
      <c r="J194" s="328"/>
      <c r="K194" s="328"/>
      <c r="L194" s="328"/>
      <c r="M194" s="328"/>
      <c r="N194" s="328"/>
      <c r="O194" s="328"/>
      <c r="P194" s="328"/>
      <c r="Q194" s="328"/>
      <c r="R194" s="328"/>
      <c r="S194" s="328"/>
      <c r="T194" s="328"/>
      <c r="U194" s="328"/>
      <c r="V194" s="328"/>
      <c r="W194" s="328"/>
      <c r="X194" s="328"/>
      <c r="Y194" s="328"/>
      <c r="Z194" s="328"/>
      <c r="AA194" s="328"/>
      <c r="AB194" s="328"/>
    </row>
    <row r="195" ht="15.75" customHeight="1">
      <c r="A195" s="328"/>
      <c r="B195" s="328"/>
      <c r="C195" s="328"/>
      <c r="D195" s="328"/>
      <c r="E195" s="328"/>
      <c r="F195" s="328"/>
      <c r="G195" s="328"/>
      <c r="H195" s="328"/>
      <c r="I195" s="328"/>
      <c r="J195" s="328"/>
      <c r="K195" s="328"/>
      <c r="L195" s="328"/>
      <c r="M195" s="328"/>
      <c r="N195" s="328"/>
      <c r="O195" s="328"/>
      <c r="P195" s="328"/>
      <c r="Q195" s="328"/>
      <c r="R195" s="328"/>
      <c r="S195" s="328"/>
      <c r="T195" s="328"/>
      <c r="U195" s="328"/>
      <c r="V195" s="328"/>
      <c r="W195" s="328"/>
      <c r="X195" s="328"/>
      <c r="Y195" s="328"/>
      <c r="Z195" s="328"/>
      <c r="AA195" s="328"/>
      <c r="AB195" s="328"/>
    </row>
    <row r="196" ht="15.75" customHeight="1">
      <c r="A196" s="328"/>
      <c r="B196" s="328"/>
      <c r="C196" s="328"/>
      <c r="D196" s="328"/>
      <c r="E196" s="328"/>
      <c r="F196" s="328"/>
      <c r="G196" s="328"/>
      <c r="H196" s="328"/>
      <c r="I196" s="328"/>
      <c r="J196" s="328"/>
      <c r="K196" s="328"/>
      <c r="L196" s="328"/>
      <c r="M196" s="328"/>
      <c r="N196" s="328"/>
      <c r="O196" s="328"/>
      <c r="P196" s="328"/>
      <c r="Q196" s="328"/>
      <c r="R196" s="328"/>
      <c r="S196" s="328"/>
      <c r="T196" s="328"/>
      <c r="U196" s="328"/>
      <c r="V196" s="328"/>
      <c r="W196" s="328"/>
      <c r="X196" s="328"/>
      <c r="Y196" s="328"/>
      <c r="Z196" s="328"/>
      <c r="AA196" s="328"/>
      <c r="AB196" s="328"/>
    </row>
    <row r="197" ht="15.75" customHeight="1">
      <c r="A197" s="328"/>
      <c r="B197" s="328"/>
      <c r="C197" s="328"/>
      <c r="D197" s="328"/>
      <c r="E197" s="328"/>
      <c r="F197" s="328"/>
      <c r="G197" s="328"/>
      <c r="H197" s="328"/>
      <c r="I197" s="328"/>
      <c r="J197" s="328"/>
      <c r="K197" s="328"/>
      <c r="L197" s="328"/>
      <c r="M197" s="328"/>
      <c r="N197" s="328"/>
      <c r="O197" s="328"/>
      <c r="P197" s="328"/>
      <c r="Q197" s="328"/>
      <c r="R197" s="328"/>
      <c r="S197" s="328"/>
      <c r="T197" s="328"/>
      <c r="U197" s="328"/>
      <c r="V197" s="328"/>
      <c r="W197" s="328"/>
      <c r="X197" s="328"/>
      <c r="Y197" s="328"/>
      <c r="Z197" s="328"/>
      <c r="AA197" s="328"/>
      <c r="AB197" s="328"/>
    </row>
    <row r="198" ht="15.75" customHeight="1">
      <c r="A198" s="328"/>
      <c r="B198" s="328"/>
      <c r="C198" s="328"/>
      <c r="D198" s="328"/>
      <c r="E198" s="328"/>
      <c r="F198" s="328"/>
      <c r="G198" s="328"/>
      <c r="H198" s="328"/>
      <c r="I198" s="328"/>
      <c r="J198" s="328"/>
      <c r="K198" s="328"/>
      <c r="L198" s="328"/>
      <c r="M198" s="328"/>
      <c r="N198" s="328"/>
      <c r="O198" s="328"/>
      <c r="P198" s="328"/>
      <c r="Q198" s="328"/>
      <c r="R198" s="328"/>
      <c r="S198" s="328"/>
      <c r="T198" s="328"/>
      <c r="U198" s="328"/>
      <c r="V198" s="328"/>
      <c r="W198" s="328"/>
      <c r="X198" s="328"/>
      <c r="Y198" s="328"/>
      <c r="Z198" s="328"/>
      <c r="AA198" s="328"/>
      <c r="AB198" s="328"/>
    </row>
    <row r="199" ht="15.75" customHeight="1">
      <c r="A199" s="328"/>
      <c r="B199" s="328"/>
      <c r="C199" s="328"/>
      <c r="D199" s="328"/>
      <c r="E199" s="328"/>
      <c r="F199" s="328"/>
      <c r="G199" s="328"/>
      <c r="H199" s="328"/>
      <c r="I199" s="328"/>
      <c r="J199" s="328"/>
      <c r="K199" s="328"/>
      <c r="L199" s="328"/>
      <c r="M199" s="328"/>
      <c r="N199" s="328"/>
      <c r="O199" s="328"/>
      <c r="P199" s="328"/>
      <c r="Q199" s="328"/>
      <c r="R199" s="328"/>
      <c r="S199" s="328"/>
      <c r="T199" s="328"/>
      <c r="U199" s="328"/>
      <c r="V199" s="328"/>
      <c r="W199" s="328"/>
      <c r="X199" s="328"/>
      <c r="Y199" s="328"/>
      <c r="Z199" s="328"/>
      <c r="AA199" s="328"/>
      <c r="AB199" s="328"/>
    </row>
    <row r="200" ht="15.75" customHeight="1">
      <c r="A200" s="328"/>
      <c r="B200" s="328"/>
      <c r="C200" s="328"/>
      <c r="D200" s="328"/>
      <c r="E200" s="328"/>
      <c r="F200" s="328"/>
      <c r="G200" s="328"/>
      <c r="H200" s="328"/>
      <c r="I200" s="328"/>
      <c r="J200" s="328"/>
      <c r="K200" s="328"/>
      <c r="L200" s="328"/>
      <c r="M200" s="328"/>
      <c r="N200" s="328"/>
      <c r="O200" s="328"/>
      <c r="P200" s="328"/>
      <c r="Q200" s="328"/>
      <c r="R200" s="328"/>
      <c r="S200" s="328"/>
      <c r="T200" s="328"/>
      <c r="U200" s="328"/>
      <c r="V200" s="328"/>
      <c r="W200" s="328"/>
      <c r="X200" s="328"/>
      <c r="Y200" s="328"/>
      <c r="Z200" s="328"/>
      <c r="AA200" s="328"/>
      <c r="AB200" s="328"/>
    </row>
    <row r="201" ht="15.75" customHeight="1">
      <c r="A201" s="328"/>
      <c r="B201" s="328"/>
      <c r="C201" s="328"/>
      <c r="D201" s="328"/>
      <c r="E201" s="328"/>
      <c r="F201" s="328"/>
      <c r="G201" s="328"/>
      <c r="H201" s="328"/>
      <c r="I201" s="328"/>
      <c r="J201" s="328"/>
      <c r="K201" s="328"/>
      <c r="L201" s="328"/>
      <c r="M201" s="328"/>
      <c r="N201" s="328"/>
      <c r="O201" s="328"/>
      <c r="P201" s="328"/>
      <c r="Q201" s="328"/>
      <c r="R201" s="328"/>
      <c r="S201" s="328"/>
      <c r="T201" s="328"/>
      <c r="U201" s="328"/>
      <c r="V201" s="328"/>
      <c r="W201" s="328"/>
      <c r="X201" s="328"/>
      <c r="Y201" s="328"/>
      <c r="Z201" s="328"/>
      <c r="AA201" s="328"/>
      <c r="AB201" s="328"/>
    </row>
    <row r="202" ht="15.75" customHeight="1">
      <c r="A202" s="328"/>
      <c r="B202" s="328"/>
      <c r="C202" s="328"/>
      <c r="D202" s="328"/>
      <c r="E202" s="328"/>
      <c r="F202" s="328"/>
      <c r="G202" s="328"/>
      <c r="H202" s="328"/>
      <c r="I202" s="328"/>
      <c r="J202" s="328"/>
      <c r="K202" s="328"/>
      <c r="L202" s="328"/>
      <c r="M202" s="328"/>
      <c r="N202" s="328"/>
      <c r="O202" s="328"/>
      <c r="P202" s="328"/>
      <c r="Q202" s="328"/>
      <c r="R202" s="328"/>
      <c r="S202" s="328"/>
      <c r="T202" s="328"/>
      <c r="U202" s="328"/>
      <c r="V202" s="328"/>
      <c r="W202" s="328"/>
      <c r="X202" s="328"/>
      <c r="Y202" s="328"/>
      <c r="Z202" s="328"/>
      <c r="AA202" s="328"/>
      <c r="AB202" s="328"/>
    </row>
    <row r="203" ht="15.75" customHeight="1">
      <c r="A203" s="328"/>
      <c r="B203" s="328"/>
      <c r="C203" s="328"/>
      <c r="D203" s="328"/>
      <c r="E203" s="328"/>
      <c r="F203" s="328"/>
      <c r="G203" s="328"/>
      <c r="H203" s="328"/>
      <c r="I203" s="328"/>
      <c r="J203" s="328"/>
      <c r="K203" s="328"/>
      <c r="L203" s="328"/>
      <c r="M203" s="328"/>
      <c r="N203" s="328"/>
      <c r="O203" s="328"/>
      <c r="P203" s="328"/>
      <c r="Q203" s="328"/>
      <c r="R203" s="328"/>
      <c r="S203" s="328"/>
      <c r="T203" s="328"/>
      <c r="U203" s="328"/>
      <c r="V203" s="328"/>
      <c r="W203" s="328"/>
      <c r="X203" s="328"/>
      <c r="Y203" s="328"/>
      <c r="Z203" s="328"/>
      <c r="AA203" s="328"/>
      <c r="AB203" s="328"/>
    </row>
    <row r="204" ht="15.75" customHeight="1">
      <c r="A204" s="328"/>
      <c r="B204" s="328"/>
      <c r="C204" s="328"/>
      <c r="D204" s="328"/>
      <c r="E204" s="328"/>
      <c r="F204" s="328"/>
      <c r="G204" s="328"/>
      <c r="H204" s="328"/>
      <c r="I204" s="328"/>
      <c r="J204" s="328"/>
      <c r="K204" s="328"/>
      <c r="L204" s="328"/>
      <c r="M204" s="328"/>
      <c r="N204" s="328"/>
      <c r="O204" s="328"/>
      <c r="P204" s="328"/>
      <c r="Q204" s="328"/>
      <c r="R204" s="328"/>
      <c r="S204" s="328"/>
      <c r="T204" s="328"/>
      <c r="U204" s="328"/>
      <c r="V204" s="328"/>
      <c r="W204" s="328"/>
      <c r="X204" s="328"/>
      <c r="Y204" s="328"/>
      <c r="Z204" s="328"/>
      <c r="AA204" s="328"/>
      <c r="AB204" s="328"/>
    </row>
    <row r="205" ht="15.75" customHeight="1">
      <c r="A205" s="328"/>
      <c r="B205" s="328"/>
      <c r="C205" s="328"/>
      <c r="D205" s="328"/>
      <c r="E205" s="328"/>
      <c r="F205" s="328"/>
      <c r="G205" s="328"/>
      <c r="H205" s="328"/>
      <c r="I205" s="328"/>
      <c r="J205" s="328"/>
      <c r="K205" s="328"/>
      <c r="L205" s="328"/>
      <c r="M205" s="328"/>
      <c r="N205" s="328"/>
      <c r="O205" s="328"/>
      <c r="P205" s="328"/>
      <c r="Q205" s="328"/>
      <c r="R205" s="328"/>
      <c r="S205" s="328"/>
      <c r="T205" s="328"/>
      <c r="U205" s="328"/>
      <c r="V205" s="328"/>
      <c r="W205" s="328"/>
      <c r="X205" s="328"/>
      <c r="Y205" s="328"/>
      <c r="Z205" s="328"/>
      <c r="AA205" s="328"/>
      <c r="AB205" s="328"/>
    </row>
    <row r="206" ht="15.75" customHeight="1">
      <c r="A206" s="328"/>
      <c r="B206" s="328"/>
      <c r="C206" s="328"/>
      <c r="D206" s="328"/>
      <c r="E206" s="328"/>
      <c r="F206" s="328"/>
      <c r="G206" s="328"/>
      <c r="H206" s="328"/>
      <c r="I206" s="328"/>
      <c r="J206" s="328"/>
      <c r="K206" s="328"/>
      <c r="L206" s="328"/>
      <c r="M206" s="328"/>
      <c r="N206" s="328"/>
      <c r="O206" s="328"/>
      <c r="P206" s="328"/>
      <c r="Q206" s="328"/>
      <c r="R206" s="328"/>
      <c r="S206" s="328"/>
      <c r="T206" s="328"/>
      <c r="U206" s="328"/>
      <c r="V206" s="328"/>
      <c r="W206" s="328"/>
      <c r="X206" s="328"/>
      <c r="Y206" s="328"/>
      <c r="Z206" s="328"/>
      <c r="AA206" s="328"/>
      <c r="AB206" s="328"/>
    </row>
    <row r="207" ht="15.75" customHeight="1">
      <c r="A207" s="328"/>
      <c r="B207" s="328"/>
      <c r="C207" s="328"/>
      <c r="D207" s="328"/>
      <c r="E207" s="328"/>
      <c r="F207" s="328"/>
      <c r="G207" s="328"/>
      <c r="H207" s="328"/>
      <c r="I207" s="328"/>
      <c r="J207" s="328"/>
      <c r="K207" s="328"/>
      <c r="L207" s="328"/>
      <c r="M207" s="328"/>
      <c r="N207" s="328"/>
      <c r="O207" s="328"/>
      <c r="P207" s="328"/>
      <c r="Q207" s="328"/>
      <c r="R207" s="328"/>
      <c r="S207" s="328"/>
      <c r="T207" s="328"/>
      <c r="U207" s="328"/>
      <c r="V207" s="328"/>
      <c r="W207" s="328"/>
      <c r="X207" s="328"/>
      <c r="Y207" s="328"/>
      <c r="Z207" s="328"/>
      <c r="AA207" s="328"/>
      <c r="AB207" s="328"/>
    </row>
    <row r="208" ht="15.75" customHeight="1">
      <c r="A208" s="328"/>
      <c r="B208" s="328"/>
      <c r="C208" s="328"/>
      <c r="D208" s="328"/>
      <c r="E208" s="328"/>
      <c r="F208" s="328"/>
      <c r="G208" s="328"/>
      <c r="H208" s="328"/>
      <c r="I208" s="328"/>
      <c r="J208" s="328"/>
      <c r="K208" s="328"/>
      <c r="L208" s="328"/>
      <c r="M208" s="328"/>
      <c r="N208" s="328"/>
      <c r="O208" s="328"/>
      <c r="P208" s="328"/>
      <c r="Q208" s="328"/>
      <c r="R208" s="328"/>
      <c r="S208" s="328"/>
      <c r="T208" s="328"/>
      <c r="U208" s="328"/>
      <c r="V208" s="328"/>
      <c r="W208" s="328"/>
      <c r="X208" s="328"/>
      <c r="Y208" s="328"/>
      <c r="Z208" s="328"/>
      <c r="AA208" s="328"/>
      <c r="AB208" s="328"/>
    </row>
    <row r="209" ht="15.75" customHeight="1">
      <c r="A209" s="328"/>
      <c r="B209" s="328"/>
      <c r="C209" s="328"/>
      <c r="D209" s="328"/>
      <c r="E209" s="328"/>
      <c r="F209" s="328"/>
      <c r="G209" s="328"/>
      <c r="H209" s="328"/>
      <c r="I209" s="328"/>
      <c r="J209" s="328"/>
      <c r="K209" s="328"/>
      <c r="L209" s="328"/>
      <c r="M209" s="328"/>
      <c r="N209" s="328"/>
      <c r="O209" s="328"/>
      <c r="P209" s="328"/>
      <c r="Q209" s="328"/>
      <c r="R209" s="328"/>
      <c r="S209" s="328"/>
      <c r="T209" s="328"/>
      <c r="U209" s="328"/>
      <c r="V209" s="328"/>
      <c r="W209" s="328"/>
      <c r="X209" s="328"/>
      <c r="Y209" s="328"/>
      <c r="Z209" s="328"/>
      <c r="AA209" s="328"/>
      <c r="AB209" s="328"/>
    </row>
    <row r="210" ht="15.75" customHeight="1">
      <c r="A210" s="328"/>
      <c r="B210" s="328"/>
      <c r="C210" s="328"/>
      <c r="D210" s="328"/>
      <c r="E210" s="328"/>
      <c r="F210" s="328"/>
      <c r="G210" s="328"/>
      <c r="H210" s="328"/>
      <c r="I210" s="328"/>
      <c r="J210" s="328"/>
      <c r="K210" s="328"/>
      <c r="L210" s="328"/>
      <c r="M210" s="328"/>
      <c r="N210" s="328"/>
      <c r="O210" s="328"/>
      <c r="P210" s="328"/>
      <c r="Q210" s="328"/>
      <c r="R210" s="328"/>
      <c r="S210" s="328"/>
      <c r="T210" s="328"/>
      <c r="U210" s="328"/>
      <c r="V210" s="328"/>
      <c r="W210" s="328"/>
      <c r="X210" s="328"/>
      <c r="Y210" s="328"/>
      <c r="Z210" s="328"/>
      <c r="AA210" s="328"/>
      <c r="AB210" s="328"/>
    </row>
    <row r="211" ht="15.75" customHeight="1">
      <c r="A211" s="328"/>
      <c r="B211" s="328"/>
      <c r="C211" s="328"/>
      <c r="D211" s="328"/>
      <c r="E211" s="328"/>
      <c r="F211" s="328"/>
      <c r="G211" s="328"/>
      <c r="H211" s="328"/>
      <c r="I211" s="328"/>
      <c r="J211" s="328"/>
      <c r="K211" s="328"/>
      <c r="L211" s="328"/>
      <c r="M211" s="328"/>
      <c r="N211" s="328"/>
      <c r="O211" s="328"/>
      <c r="P211" s="328"/>
      <c r="Q211" s="328"/>
      <c r="R211" s="328"/>
      <c r="S211" s="328"/>
      <c r="T211" s="328"/>
      <c r="U211" s="328"/>
      <c r="V211" s="328"/>
      <c r="W211" s="328"/>
      <c r="X211" s="328"/>
      <c r="Y211" s="328"/>
      <c r="Z211" s="328"/>
      <c r="AA211" s="328"/>
      <c r="AB211" s="328"/>
    </row>
    <row r="212" ht="15.75" customHeight="1">
      <c r="A212" s="328"/>
      <c r="B212" s="328"/>
      <c r="C212" s="328"/>
      <c r="D212" s="328"/>
      <c r="E212" s="328"/>
      <c r="F212" s="328"/>
      <c r="G212" s="328"/>
      <c r="H212" s="328"/>
      <c r="I212" s="328"/>
      <c r="J212" s="328"/>
      <c r="K212" s="328"/>
      <c r="L212" s="328"/>
      <c r="M212" s="328"/>
      <c r="N212" s="328"/>
      <c r="O212" s="328"/>
      <c r="P212" s="328"/>
      <c r="Q212" s="328"/>
      <c r="R212" s="328"/>
      <c r="S212" s="328"/>
      <c r="T212" s="328"/>
      <c r="U212" s="328"/>
      <c r="V212" s="328"/>
      <c r="W212" s="328"/>
      <c r="X212" s="328"/>
      <c r="Y212" s="328"/>
      <c r="Z212" s="328"/>
      <c r="AA212" s="328"/>
      <c r="AB212" s="328"/>
    </row>
    <row r="213" ht="15.75" customHeight="1">
      <c r="A213" s="328"/>
      <c r="B213" s="328"/>
      <c r="C213" s="328"/>
      <c r="D213" s="328"/>
      <c r="E213" s="328"/>
      <c r="F213" s="328"/>
      <c r="G213" s="328"/>
      <c r="H213" s="328"/>
      <c r="I213" s="328"/>
      <c r="J213" s="328"/>
      <c r="K213" s="328"/>
      <c r="L213" s="328"/>
      <c r="M213" s="328"/>
      <c r="N213" s="328"/>
      <c r="O213" s="328"/>
      <c r="P213" s="328"/>
      <c r="Q213" s="328"/>
      <c r="R213" s="328"/>
      <c r="S213" s="328"/>
      <c r="T213" s="328"/>
      <c r="U213" s="328"/>
      <c r="V213" s="328"/>
      <c r="W213" s="328"/>
      <c r="X213" s="328"/>
      <c r="Y213" s="328"/>
      <c r="Z213" s="328"/>
      <c r="AA213" s="328"/>
      <c r="AB213" s="328"/>
    </row>
    <row r="214" ht="15.75" customHeight="1">
      <c r="A214" s="328"/>
      <c r="B214" s="328"/>
      <c r="C214" s="328"/>
      <c r="D214" s="328"/>
      <c r="E214" s="328"/>
      <c r="F214" s="328"/>
      <c r="G214" s="328"/>
      <c r="H214" s="328"/>
      <c r="I214" s="328"/>
      <c r="J214" s="328"/>
      <c r="K214" s="328"/>
      <c r="L214" s="328"/>
      <c r="M214" s="328"/>
      <c r="N214" s="328"/>
      <c r="O214" s="328"/>
      <c r="P214" s="328"/>
      <c r="Q214" s="328"/>
      <c r="R214" s="328"/>
      <c r="S214" s="328"/>
      <c r="T214" s="328"/>
      <c r="U214" s="328"/>
      <c r="V214" s="328"/>
      <c r="W214" s="328"/>
      <c r="X214" s="328"/>
      <c r="Y214" s="328"/>
      <c r="Z214" s="328"/>
      <c r="AA214" s="328"/>
      <c r="AB214" s="328"/>
    </row>
    <row r="215" ht="15.75" customHeight="1">
      <c r="A215" s="328"/>
      <c r="B215" s="328"/>
      <c r="C215" s="328"/>
      <c r="D215" s="328"/>
      <c r="E215" s="328"/>
      <c r="F215" s="328"/>
      <c r="G215" s="328"/>
      <c r="H215" s="328"/>
      <c r="I215" s="328"/>
      <c r="J215" s="328"/>
      <c r="K215" s="328"/>
      <c r="L215" s="328"/>
      <c r="M215" s="328"/>
      <c r="N215" s="328"/>
      <c r="O215" s="328"/>
      <c r="P215" s="328"/>
      <c r="Q215" s="328"/>
      <c r="R215" s="328"/>
      <c r="S215" s="328"/>
      <c r="T215" s="328"/>
      <c r="U215" s="328"/>
      <c r="V215" s="328"/>
      <c r="W215" s="328"/>
      <c r="X215" s="328"/>
      <c r="Y215" s="328"/>
      <c r="Z215" s="328"/>
      <c r="AA215" s="328"/>
      <c r="AB215" s="328"/>
    </row>
    <row r="216" ht="15.75" customHeight="1">
      <c r="A216" s="328"/>
      <c r="B216" s="328"/>
      <c r="C216" s="328"/>
      <c r="D216" s="328"/>
      <c r="E216" s="328"/>
      <c r="F216" s="328"/>
      <c r="G216" s="328"/>
      <c r="H216" s="328"/>
      <c r="I216" s="328"/>
      <c r="J216" s="328"/>
      <c r="K216" s="328"/>
      <c r="L216" s="328"/>
      <c r="M216" s="328"/>
      <c r="N216" s="328"/>
      <c r="O216" s="328"/>
      <c r="P216" s="328"/>
      <c r="Q216" s="328"/>
      <c r="R216" s="328"/>
      <c r="S216" s="328"/>
      <c r="T216" s="328"/>
      <c r="U216" s="328"/>
      <c r="V216" s="328"/>
      <c r="W216" s="328"/>
      <c r="X216" s="328"/>
      <c r="Y216" s="328"/>
      <c r="Z216" s="328"/>
      <c r="AA216" s="328"/>
      <c r="AB216" s="328"/>
    </row>
    <row r="217" ht="15.75" customHeight="1">
      <c r="A217" s="328"/>
      <c r="B217" s="328"/>
      <c r="C217" s="328"/>
      <c r="D217" s="328"/>
      <c r="E217" s="328"/>
      <c r="F217" s="328"/>
      <c r="G217" s="328"/>
      <c r="H217" s="328"/>
      <c r="I217" s="328"/>
      <c r="J217" s="328"/>
      <c r="K217" s="328"/>
      <c r="L217" s="328"/>
      <c r="M217" s="328"/>
      <c r="N217" s="328"/>
      <c r="O217" s="328"/>
      <c r="P217" s="328"/>
      <c r="Q217" s="328"/>
      <c r="R217" s="328"/>
      <c r="S217" s="328"/>
      <c r="T217" s="328"/>
      <c r="U217" s="328"/>
      <c r="V217" s="328"/>
      <c r="W217" s="328"/>
      <c r="X217" s="328"/>
      <c r="Y217" s="328"/>
      <c r="Z217" s="328"/>
      <c r="AA217" s="328"/>
      <c r="AB217" s="328"/>
    </row>
    <row r="218" ht="15.75" customHeight="1">
      <c r="A218" s="328"/>
      <c r="B218" s="328"/>
      <c r="C218" s="328"/>
      <c r="D218" s="328"/>
      <c r="E218" s="328"/>
      <c r="F218" s="328"/>
      <c r="G218" s="328"/>
      <c r="H218" s="328"/>
      <c r="I218" s="328"/>
      <c r="J218" s="328"/>
      <c r="K218" s="328"/>
      <c r="L218" s="328"/>
      <c r="M218" s="328"/>
      <c r="N218" s="328"/>
      <c r="O218" s="328"/>
      <c r="P218" s="328"/>
      <c r="Q218" s="328"/>
      <c r="R218" s="328"/>
      <c r="S218" s="328"/>
      <c r="T218" s="328"/>
      <c r="U218" s="328"/>
      <c r="V218" s="328"/>
      <c r="W218" s="328"/>
      <c r="X218" s="328"/>
      <c r="Y218" s="328"/>
      <c r="Z218" s="328"/>
      <c r="AA218" s="328"/>
      <c r="AB218" s="328"/>
    </row>
    <row r="219" ht="15.75" customHeight="1">
      <c r="A219" s="328"/>
      <c r="B219" s="328"/>
      <c r="C219" s="328"/>
      <c r="D219" s="328"/>
      <c r="E219" s="328"/>
      <c r="F219" s="328"/>
      <c r="G219" s="328"/>
      <c r="H219" s="328"/>
      <c r="I219" s="328"/>
      <c r="J219" s="328"/>
      <c r="K219" s="328"/>
      <c r="L219" s="328"/>
      <c r="M219" s="328"/>
      <c r="N219" s="328"/>
      <c r="O219" s="328"/>
      <c r="P219" s="328"/>
      <c r="Q219" s="328"/>
      <c r="R219" s="328"/>
      <c r="S219" s="328"/>
      <c r="T219" s="328"/>
      <c r="U219" s="328"/>
      <c r="V219" s="328"/>
      <c r="W219" s="328"/>
      <c r="X219" s="328"/>
      <c r="Y219" s="328"/>
      <c r="Z219" s="328"/>
      <c r="AA219" s="328"/>
      <c r="AB219" s="328"/>
    </row>
    <row r="220" ht="15.75" customHeight="1">
      <c r="A220" s="328"/>
      <c r="B220" s="328"/>
      <c r="C220" s="328"/>
      <c r="D220" s="328"/>
      <c r="E220" s="328"/>
      <c r="F220" s="328"/>
      <c r="G220" s="328"/>
      <c r="H220" s="328"/>
      <c r="I220" s="328"/>
      <c r="J220" s="328"/>
      <c r="K220" s="328"/>
      <c r="L220" s="328"/>
      <c r="M220" s="328"/>
      <c r="N220" s="328"/>
      <c r="O220" s="328"/>
      <c r="P220" s="328"/>
      <c r="Q220" s="328"/>
      <c r="R220" s="328"/>
      <c r="S220" s="328"/>
      <c r="T220" s="328"/>
      <c r="U220" s="328"/>
      <c r="V220" s="328"/>
      <c r="W220" s="328"/>
      <c r="X220" s="328"/>
      <c r="Y220" s="328"/>
      <c r="Z220" s="328"/>
      <c r="AA220" s="328"/>
      <c r="AB220" s="328"/>
    </row>
    <row r="221" ht="15.75" customHeight="1">
      <c r="A221" s="328"/>
      <c r="B221" s="328"/>
      <c r="C221" s="328"/>
      <c r="D221" s="328"/>
      <c r="E221" s="328"/>
      <c r="F221" s="328"/>
      <c r="G221" s="328"/>
      <c r="H221" s="328"/>
      <c r="I221" s="328"/>
      <c r="J221" s="328"/>
      <c r="K221" s="328"/>
      <c r="L221" s="328"/>
      <c r="M221" s="328"/>
      <c r="N221" s="328"/>
      <c r="O221" s="328"/>
      <c r="P221" s="328"/>
      <c r="Q221" s="328"/>
      <c r="R221" s="328"/>
      <c r="S221" s="328"/>
      <c r="T221" s="328"/>
      <c r="U221" s="328"/>
      <c r="V221" s="328"/>
      <c r="W221" s="328"/>
      <c r="X221" s="328"/>
      <c r="Y221" s="328"/>
      <c r="Z221" s="328"/>
      <c r="AA221" s="328"/>
      <c r="AB221" s="328"/>
    </row>
    <row r="222" ht="15.75" customHeight="1">
      <c r="A222" s="328"/>
      <c r="B222" s="328"/>
      <c r="C222" s="328"/>
      <c r="D222" s="328"/>
      <c r="E222" s="328"/>
      <c r="F222" s="328"/>
      <c r="G222" s="328"/>
      <c r="H222" s="328"/>
      <c r="I222" s="328"/>
      <c r="J222" s="328"/>
      <c r="K222" s="328"/>
      <c r="L222" s="328"/>
      <c r="M222" s="328"/>
      <c r="N222" s="328"/>
      <c r="O222" s="328"/>
      <c r="P222" s="328"/>
      <c r="Q222" s="328"/>
      <c r="R222" s="328"/>
      <c r="S222" s="328"/>
      <c r="T222" s="328"/>
      <c r="U222" s="328"/>
      <c r="V222" s="328"/>
      <c r="W222" s="328"/>
      <c r="X222" s="328"/>
      <c r="Y222" s="328"/>
      <c r="Z222" s="328"/>
      <c r="AA222" s="328"/>
      <c r="AB222" s="328"/>
    </row>
    <row r="223" ht="15.75" customHeight="1">
      <c r="A223" s="328"/>
      <c r="B223" s="328"/>
      <c r="C223" s="328"/>
      <c r="D223" s="328"/>
      <c r="E223" s="328"/>
      <c r="F223" s="328"/>
      <c r="G223" s="328"/>
      <c r="H223" s="328"/>
      <c r="I223" s="328"/>
      <c r="J223" s="328"/>
      <c r="K223" s="328"/>
      <c r="L223" s="328"/>
      <c r="M223" s="328"/>
      <c r="N223" s="328"/>
      <c r="O223" s="328"/>
      <c r="P223" s="328"/>
      <c r="Q223" s="328"/>
      <c r="R223" s="328"/>
      <c r="S223" s="328"/>
      <c r="T223" s="328"/>
      <c r="U223" s="328"/>
      <c r="V223" s="328"/>
      <c r="W223" s="328"/>
      <c r="X223" s="328"/>
      <c r="Y223" s="328"/>
      <c r="Z223" s="328"/>
      <c r="AA223" s="328"/>
      <c r="AB223" s="328"/>
    </row>
    <row r="224" ht="15.75" customHeight="1">
      <c r="A224" s="328"/>
      <c r="B224" s="328"/>
      <c r="C224" s="328"/>
      <c r="D224" s="328"/>
      <c r="E224" s="328"/>
      <c r="F224" s="328"/>
      <c r="G224" s="328"/>
      <c r="H224" s="328"/>
      <c r="I224" s="328"/>
      <c r="J224" s="328"/>
      <c r="K224" s="328"/>
      <c r="L224" s="328"/>
      <c r="M224" s="328"/>
      <c r="N224" s="328"/>
      <c r="O224" s="328"/>
      <c r="P224" s="328"/>
      <c r="Q224" s="328"/>
      <c r="R224" s="328"/>
      <c r="S224" s="328"/>
      <c r="T224" s="328"/>
      <c r="U224" s="328"/>
      <c r="V224" s="328"/>
      <c r="W224" s="328"/>
      <c r="X224" s="328"/>
      <c r="Y224" s="328"/>
      <c r="Z224" s="328"/>
      <c r="AA224" s="328"/>
      <c r="AB224" s="328"/>
    </row>
    <row r="225" ht="15.75" customHeight="1">
      <c r="A225" s="328"/>
      <c r="B225" s="328"/>
      <c r="C225" s="328"/>
      <c r="D225" s="328"/>
      <c r="E225" s="328"/>
      <c r="F225" s="328"/>
      <c r="G225" s="328"/>
      <c r="H225" s="328"/>
      <c r="I225" s="328"/>
      <c r="J225" s="328"/>
      <c r="K225" s="328"/>
      <c r="L225" s="328"/>
      <c r="M225" s="328"/>
      <c r="N225" s="328"/>
      <c r="O225" s="328"/>
      <c r="P225" s="328"/>
      <c r="Q225" s="328"/>
      <c r="R225" s="328"/>
      <c r="S225" s="328"/>
      <c r="T225" s="328"/>
      <c r="U225" s="328"/>
      <c r="V225" s="328"/>
      <c r="W225" s="328"/>
      <c r="X225" s="328"/>
      <c r="Y225" s="328"/>
      <c r="Z225" s="328"/>
      <c r="AA225" s="328"/>
      <c r="AB225" s="328"/>
    </row>
    <row r="226" ht="15.75" customHeight="1">
      <c r="A226" s="328"/>
      <c r="B226" s="328"/>
      <c r="C226" s="328"/>
      <c r="D226" s="328"/>
      <c r="E226" s="328"/>
      <c r="F226" s="328"/>
      <c r="G226" s="328"/>
      <c r="H226" s="328"/>
      <c r="I226" s="328"/>
      <c r="J226" s="328"/>
      <c r="K226" s="328"/>
      <c r="L226" s="328"/>
      <c r="M226" s="328"/>
      <c r="N226" s="328"/>
      <c r="O226" s="328"/>
      <c r="P226" s="328"/>
      <c r="Q226" s="328"/>
      <c r="R226" s="328"/>
      <c r="S226" s="328"/>
      <c r="T226" s="328"/>
      <c r="U226" s="328"/>
      <c r="V226" s="328"/>
      <c r="W226" s="328"/>
      <c r="X226" s="328"/>
      <c r="Y226" s="328"/>
      <c r="Z226" s="328"/>
      <c r="AA226" s="328"/>
      <c r="AB226" s="328"/>
    </row>
    <row r="227" ht="15.75" customHeight="1">
      <c r="A227" s="328"/>
      <c r="B227" s="328"/>
      <c r="C227" s="328"/>
      <c r="D227" s="328"/>
      <c r="E227" s="328"/>
      <c r="F227" s="328"/>
      <c r="G227" s="328"/>
      <c r="H227" s="328"/>
      <c r="I227" s="328"/>
      <c r="J227" s="328"/>
      <c r="K227" s="328"/>
      <c r="L227" s="328"/>
      <c r="M227" s="328"/>
      <c r="N227" s="328"/>
      <c r="O227" s="328"/>
      <c r="P227" s="328"/>
      <c r="Q227" s="328"/>
      <c r="R227" s="328"/>
      <c r="S227" s="328"/>
      <c r="T227" s="328"/>
      <c r="U227" s="328"/>
      <c r="V227" s="328"/>
      <c r="W227" s="328"/>
      <c r="X227" s="328"/>
      <c r="Y227" s="328"/>
      <c r="Z227" s="328"/>
      <c r="AA227" s="328"/>
      <c r="AB227" s="328"/>
    </row>
    <row r="228" ht="15.75" customHeight="1">
      <c r="A228" s="328"/>
      <c r="B228" s="328"/>
      <c r="C228" s="328"/>
      <c r="D228" s="328"/>
      <c r="E228" s="328"/>
      <c r="F228" s="328"/>
      <c r="G228" s="328"/>
      <c r="H228" s="328"/>
      <c r="I228" s="328"/>
      <c r="J228" s="328"/>
      <c r="K228" s="328"/>
      <c r="L228" s="328"/>
      <c r="M228" s="328"/>
      <c r="N228" s="328"/>
      <c r="O228" s="328"/>
      <c r="P228" s="328"/>
      <c r="Q228" s="328"/>
      <c r="R228" s="328"/>
      <c r="S228" s="328"/>
      <c r="T228" s="328"/>
      <c r="U228" s="328"/>
      <c r="V228" s="328"/>
      <c r="W228" s="328"/>
      <c r="X228" s="328"/>
      <c r="Y228" s="328"/>
      <c r="Z228" s="328"/>
      <c r="AA228" s="328"/>
      <c r="AB228" s="328"/>
    </row>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K1"/>
    <mergeCell ref="A4:D4"/>
    <mergeCell ref="F4:J4"/>
    <mergeCell ref="F12:J12"/>
    <mergeCell ref="B13:C13"/>
    <mergeCell ref="A21:D21"/>
    <mergeCell ref="B24:D24"/>
  </mergeCells>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3" width="12.63"/>
    <col customWidth="1" min="4" max="4" width="14.25"/>
    <col customWidth="1" min="5" max="5" width="12.63"/>
    <col customWidth="1" min="6" max="6" width="15.13"/>
    <col customWidth="1" min="7" max="7" width="14.63"/>
  </cols>
  <sheetData>
    <row r="1">
      <c r="A1" s="327" t="s">
        <v>253</v>
      </c>
      <c r="L1" s="328"/>
      <c r="M1" s="328"/>
      <c r="N1" s="328"/>
      <c r="O1" s="328"/>
      <c r="P1" s="328"/>
      <c r="Q1" s="328"/>
      <c r="R1" s="328"/>
      <c r="S1" s="328"/>
      <c r="T1" s="328"/>
      <c r="U1" s="328"/>
      <c r="V1" s="328"/>
      <c r="W1" s="328"/>
      <c r="X1" s="328"/>
      <c r="Y1" s="328"/>
      <c r="Z1" s="328"/>
      <c r="AA1" s="328"/>
      <c r="AB1" s="328"/>
    </row>
    <row r="2">
      <c r="A2" s="329" t="s">
        <v>240</v>
      </c>
      <c r="B2" s="329"/>
      <c r="C2" s="329"/>
      <c r="D2" s="329"/>
      <c r="E2" s="329"/>
      <c r="F2" s="328"/>
      <c r="G2" s="328"/>
      <c r="H2" s="328"/>
      <c r="I2" s="328"/>
      <c r="J2" s="328"/>
      <c r="K2" s="328"/>
      <c r="L2" s="328"/>
      <c r="M2" s="328"/>
      <c r="N2" s="328"/>
      <c r="O2" s="328"/>
      <c r="P2" s="328"/>
      <c r="Q2" s="328"/>
      <c r="R2" s="328"/>
      <c r="S2" s="328"/>
      <c r="T2" s="328"/>
      <c r="U2" s="328"/>
      <c r="V2" s="328"/>
      <c r="W2" s="328"/>
      <c r="X2" s="328"/>
      <c r="Y2" s="328"/>
      <c r="Z2" s="328"/>
      <c r="AA2" s="328"/>
      <c r="AB2" s="328"/>
    </row>
    <row r="3">
      <c r="A3" s="328"/>
      <c r="B3" s="328"/>
      <c r="C3" s="328"/>
      <c r="D3" s="328"/>
      <c r="E3" s="328"/>
      <c r="F3" s="328" t="s">
        <v>198</v>
      </c>
      <c r="G3" s="328"/>
      <c r="H3" s="328"/>
      <c r="I3" s="328"/>
      <c r="J3" s="328"/>
      <c r="K3" s="328"/>
      <c r="L3" s="328"/>
      <c r="M3" s="328"/>
      <c r="N3" s="328"/>
      <c r="O3" s="328"/>
      <c r="P3" s="328"/>
      <c r="Q3" s="328"/>
      <c r="R3" s="328"/>
      <c r="S3" s="328"/>
      <c r="T3" s="328"/>
      <c r="U3" s="328"/>
      <c r="V3" s="328"/>
      <c r="W3" s="328"/>
      <c r="X3" s="328"/>
      <c r="Y3" s="328"/>
      <c r="Z3" s="328"/>
      <c r="AA3" s="328"/>
      <c r="AB3" s="328"/>
    </row>
    <row r="4">
      <c r="A4" s="330" t="s">
        <v>199</v>
      </c>
      <c r="B4" s="331"/>
      <c r="C4" s="331"/>
      <c r="D4" s="332"/>
      <c r="E4" s="328"/>
      <c r="F4" s="333" t="s">
        <v>200</v>
      </c>
      <c r="K4" s="328"/>
      <c r="L4" s="328"/>
      <c r="M4" s="328"/>
      <c r="N4" s="328"/>
      <c r="O4" s="328"/>
      <c r="P4" s="328"/>
      <c r="Q4" s="328"/>
      <c r="R4" s="328"/>
      <c r="S4" s="328"/>
      <c r="T4" s="328"/>
      <c r="U4" s="328"/>
      <c r="V4" s="328"/>
      <c r="W4" s="328"/>
      <c r="X4" s="328"/>
      <c r="Y4" s="328"/>
      <c r="Z4" s="328"/>
      <c r="AA4" s="328"/>
      <c r="AB4" s="328"/>
    </row>
    <row r="5">
      <c r="A5" s="334"/>
      <c r="B5" s="333" t="s">
        <v>248</v>
      </c>
      <c r="C5" s="333" t="s">
        <v>254</v>
      </c>
      <c r="D5" s="335" t="s">
        <v>203</v>
      </c>
      <c r="E5" s="328"/>
      <c r="F5" s="328"/>
      <c r="G5" s="328" t="s">
        <v>204</v>
      </c>
      <c r="H5" s="328" t="s">
        <v>205</v>
      </c>
      <c r="I5" s="326" t="s">
        <v>206</v>
      </c>
      <c r="J5" s="326" t="s">
        <v>207</v>
      </c>
      <c r="K5" s="328"/>
      <c r="L5" s="328"/>
      <c r="M5" s="328"/>
      <c r="N5" s="328"/>
      <c r="O5" s="328"/>
      <c r="P5" s="328"/>
      <c r="Q5" s="328"/>
      <c r="R5" s="328"/>
      <c r="S5" s="328"/>
      <c r="T5" s="328"/>
      <c r="U5" s="328"/>
      <c r="V5" s="328"/>
      <c r="W5" s="328"/>
      <c r="X5" s="328"/>
      <c r="Y5" s="328"/>
      <c r="Z5" s="328"/>
      <c r="AA5" s="328"/>
      <c r="AB5" s="328"/>
    </row>
    <row r="6">
      <c r="A6" s="336" t="s">
        <v>208</v>
      </c>
      <c r="B6" s="337">
        <f t="shared" ref="B6:C6" si="1">B7/2</f>
        <v>37.565</v>
      </c>
      <c r="C6" s="337">
        <f t="shared" si="1"/>
        <v>41.32</v>
      </c>
      <c r="D6" s="338">
        <v>18.0</v>
      </c>
      <c r="E6" s="328"/>
      <c r="F6" s="339" t="s">
        <v>232</v>
      </c>
      <c r="G6" s="340">
        <v>151597.0</v>
      </c>
      <c r="H6" s="340">
        <f t="shared" ref="H6:H7" si="2">G6/100</f>
        <v>1515.97</v>
      </c>
      <c r="I6" s="341">
        <f>B17</f>
        <v>5.12</v>
      </c>
      <c r="J6" s="341">
        <f>H6*B17</f>
        <v>7761.7664</v>
      </c>
      <c r="K6" s="328"/>
      <c r="L6" s="328"/>
      <c r="M6" s="328"/>
      <c r="N6" s="328"/>
      <c r="O6" s="328"/>
      <c r="P6" s="328"/>
      <c r="Q6" s="328"/>
      <c r="R6" s="328"/>
      <c r="S6" s="328"/>
      <c r="T6" s="328"/>
      <c r="U6" s="328"/>
      <c r="V6" s="328"/>
      <c r="W6" s="328"/>
      <c r="X6" s="328"/>
      <c r="Y6" s="328"/>
      <c r="Z6" s="328"/>
      <c r="AA6" s="328"/>
      <c r="AB6" s="328"/>
    </row>
    <row r="7">
      <c r="A7" s="336" t="s">
        <v>210</v>
      </c>
      <c r="B7" s="337">
        <v>75.13</v>
      </c>
      <c r="C7" s="337">
        <v>82.64</v>
      </c>
      <c r="D7" s="338">
        <v>113.0</v>
      </c>
      <c r="E7" s="328"/>
      <c r="F7" s="339" t="s">
        <v>233</v>
      </c>
      <c r="G7" s="340">
        <v>563738.0</v>
      </c>
      <c r="H7" s="340">
        <f t="shared" si="2"/>
        <v>5637.38</v>
      </c>
      <c r="I7" s="341">
        <f>C17</f>
        <v>5.32</v>
      </c>
      <c r="J7" s="341">
        <f>H7*C17</f>
        <v>29990.8616</v>
      </c>
      <c r="K7" s="328"/>
      <c r="L7" s="328"/>
      <c r="M7" s="328"/>
      <c r="N7" s="328"/>
      <c r="O7" s="328"/>
      <c r="P7" s="328"/>
      <c r="Q7" s="328"/>
      <c r="R7" s="328"/>
      <c r="S7" s="328"/>
      <c r="T7" s="328"/>
      <c r="U7" s="328"/>
      <c r="V7" s="328"/>
      <c r="W7" s="328"/>
      <c r="X7" s="328"/>
      <c r="Y7" s="328"/>
      <c r="Z7" s="328"/>
      <c r="AA7" s="328"/>
      <c r="AB7" s="328"/>
    </row>
    <row r="8">
      <c r="A8" s="336" t="s">
        <v>212</v>
      </c>
      <c r="B8" s="337">
        <v>225.01</v>
      </c>
      <c r="C8" s="337">
        <v>247.51</v>
      </c>
      <c r="D8" s="338">
        <v>2.0</v>
      </c>
      <c r="E8" s="328"/>
      <c r="F8" s="328"/>
      <c r="G8" s="328"/>
      <c r="H8" s="328"/>
      <c r="I8" s="342"/>
      <c r="J8" s="343">
        <f>J7+J6</f>
        <v>37752.628</v>
      </c>
      <c r="K8" s="328" t="s">
        <v>213</v>
      </c>
      <c r="L8" s="328"/>
      <c r="M8" s="328"/>
      <c r="N8" s="328"/>
      <c r="O8" s="328"/>
      <c r="P8" s="328"/>
      <c r="Q8" s="328"/>
      <c r="R8" s="328"/>
      <c r="S8" s="328"/>
      <c r="T8" s="328"/>
      <c r="U8" s="328"/>
      <c r="V8" s="328"/>
      <c r="W8" s="328"/>
      <c r="X8" s="328"/>
      <c r="Y8" s="328"/>
      <c r="Z8" s="328"/>
      <c r="AA8" s="328"/>
      <c r="AB8" s="328"/>
    </row>
    <row r="9">
      <c r="A9" s="336" t="s">
        <v>214</v>
      </c>
      <c r="B9" s="337">
        <v>465.56</v>
      </c>
      <c r="C9" s="337">
        <v>512.12</v>
      </c>
      <c r="D9" s="338">
        <v>1.0</v>
      </c>
      <c r="E9" s="328"/>
      <c r="F9" s="328"/>
      <c r="G9" s="328"/>
      <c r="H9" s="328"/>
      <c r="I9" s="328"/>
      <c r="J9" s="328"/>
      <c r="K9" s="328"/>
      <c r="L9" s="328"/>
      <c r="M9" s="328"/>
      <c r="N9" s="328"/>
      <c r="O9" s="328"/>
      <c r="P9" s="328"/>
      <c r="Q9" s="328"/>
      <c r="R9" s="328"/>
      <c r="S9" s="328"/>
      <c r="T9" s="328"/>
      <c r="U9" s="328"/>
      <c r="V9" s="328"/>
      <c r="W9" s="328"/>
      <c r="X9" s="328"/>
      <c r="Y9" s="328"/>
      <c r="Z9" s="328"/>
      <c r="AA9" s="328"/>
      <c r="AB9" s="328"/>
    </row>
    <row r="10">
      <c r="A10" s="336" t="s">
        <v>215</v>
      </c>
      <c r="B10" s="337">
        <v>766.08</v>
      </c>
      <c r="C10" s="337">
        <v>842.69</v>
      </c>
      <c r="D10" s="338">
        <v>1.0</v>
      </c>
      <c r="E10" s="328"/>
      <c r="M10" s="328"/>
      <c r="N10" s="328"/>
      <c r="O10" s="328"/>
      <c r="P10" s="328"/>
      <c r="Q10" s="328"/>
      <c r="R10" s="328"/>
      <c r="S10" s="328"/>
      <c r="T10" s="328"/>
      <c r="U10" s="328"/>
      <c r="V10" s="328"/>
      <c r="W10" s="328"/>
      <c r="X10" s="328"/>
      <c r="Y10" s="328"/>
      <c r="Z10" s="328"/>
      <c r="AA10" s="328"/>
      <c r="AB10" s="328"/>
    </row>
    <row r="11">
      <c r="A11" s="334"/>
      <c r="B11" s="328"/>
      <c r="C11" s="328" t="s">
        <v>216</v>
      </c>
      <c r="D11" s="344">
        <f>SUM(D6:D10)</f>
        <v>135</v>
      </c>
      <c r="E11" s="328"/>
      <c r="F11" s="328" t="s">
        <v>248</v>
      </c>
      <c r="G11" s="328"/>
      <c r="H11" s="328"/>
      <c r="I11" s="328"/>
      <c r="J11" s="328"/>
      <c r="K11" s="328"/>
      <c r="L11" s="328"/>
      <c r="M11" s="328"/>
      <c r="N11" s="328"/>
      <c r="O11" s="328"/>
      <c r="P11" s="328"/>
      <c r="Q11" s="328"/>
      <c r="R11" s="328"/>
      <c r="S11" s="328"/>
      <c r="T11" s="328"/>
      <c r="U11" s="328"/>
      <c r="V11" s="328"/>
      <c r="W11" s="328"/>
      <c r="X11" s="328"/>
      <c r="Y11" s="328"/>
      <c r="Z11" s="328"/>
      <c r="AA11" s="328"/>
      <c r="AB11" s="328"/>
    </row>
    <row r="12">
      <c r="A12" s="334"/>
      <c r="B12" s="328"/>
      <c r="C12" s="328"/>
      <c r="D12" s="344"/>
      <c r="E12" s="328"/>
      <c r="F12" s="328" t="s">
        <v>217</v>
      </c>
      <c r="K12" s="328"/>
      <c r="L12" s="328"/>
      <c r="M12" s="328"/>
      <c r="N12" s="328"/>
      <c r="O12" s="328"/>
      <c r="P12" s="328"/>
      <c r="Q12" s="328"/>
      <c r="R12" s="328"/>
      <c r="S12" s="328"/>
      <c r="T12" s="328"/>
      <c r="U12" s="328"/>
      <c r="V12" s="328"/>
      <c r="W12" s="328"/>
      <c r="X12" s="328"/>
      <c r="Y12" s="328"/>
      <c r="Z12" s="328"/>
      <c r="AA12" s="328"/>
      <c r="AB12" s="328"/>
    </row>
    <row r="13">
      <c r="A13" s="334"/>
      <c r="B13" s="333" t="s">
        <v>218</v>
      </c>
      <c r="D13" s="344"/>
      <c r="E13" s="328"/>
      <c r="F13" s="328" t="s">
        <v>255</v>
      </c>
      <c r="G13" s="328"/>
      <c r="H13" s="328" t="s">
        <v>220</v>
      </c>
      <c r="I13" s="345">
        <v>2.0</v>
      </c>
      <c r="J13" s="328"/>
      <c r="K13" s="328"/>
      <c r="L13" s="328"/>
      <c r="M13" s="328"/>
      <c r="N13" s="328"/>
      <c r="O13" s="328"/>
      <c r="P13" s="328"/>
      <c r="Q13" s="328"/>
      <c r="R13" s="328"/>
      <c r="S13" s="328"/>
      <c r="T13" s="328"/>
      <c r="U13" s="328"/>
      <c r="V13" s="328"/>
      <c r="W13" s="328"/>
      <c r="X13" s="328"/>
      <c r="Y13" s="328"/>
      <c r="Z13" s="328"/>
      <c r="AA13" s="328"/>
      <c r="AB13" s="328"/>
    </row>
    <row r="14">
      <c r="A14" s="334"/>
      <c r="B14" s="333"/>
      <c r="C14" s="333"/>
      <c r="D14" s="344"/>
      <c r="E14" s="328"/>
      <c r="F14" s="339" t="str">
        <f>A6</f>
        <v>Water 3/4 INAC</v>
      </c>
      <c r="G14" s="341">
        <f t="shared" ref="G14:G18" si="3">D6*B6</f>
        <v>676.17</v>
      </c>
      <c r="H14" s="341">
        <f t="shared" ref="H14:H18" si="4">G14*$I$13</f>
        <v>1352.34</v>
      </c>
      <c r="I14" s="328"/>
      <c r="J14" s="328"/>
      <c r="K14" s="328"/>
      <c r="L14" s="328"/>
      <c r="M14" s="328"/>
      <c r="N14" s="328"/>
      <c r="O14" s="328"/>
      <c r="P14" s="328"/>
      <c r="Q14" s="328"/>
      <c r="R14" s="328"/>
      <c r="S14" s="328"/>
      <c r="T14" s="328"/>
      <c r="U14" s="328"/>
      <c r="V14" s="328"/>
      <c r="W14" s="328"/>
      <c r="X14" s="328"/>
      <c r="Y14" s="328"/>
      <c r="Z14" s="328"/>
      <c r="AA14" s="328"/>
      <c r="AB14" s="328"/>
    </row>
    <row r="15">
      <c r="A15" s="334"/>
      <c r="B15" s="346" t="s">
        <v>221</v>
      </c>
      <c r="C15" s="347" t="s">
        <v>221</v>
      </c>
      <c r="D15" s="344"/>
      <c r="E15" s="328"/>
      <c r="F15" s="339" t="s">
        <v>210</v>
      </c>
      <c r="G15" s="341">
        <f t="shared" si="3"/>
        <v>8489.69</v>
      </c>
      <c r="H15" s="341">
        <f t="shared" si="4"/>
        <v>16979.38</v>
      </c>
      <c r="I15" s="328"/>
      <c r="J15" s="328"/>
      <c r="K15" s="328"/>
      <c r="L15" s="328"/>
      <c r="M15" s="328"/>
      <c r="N15" s="328"/>
      <c r="O15" s="328"/>
      <c r="P15" s="328"/>
      <c r="Q15" s="328"/>
      <c r="R15" s="328"/>
      <c r="S15" s="328"/>
      <c r="T15" s="328"/>
      <c r="U15" s="328"/>
      <c r="V15" s="328"/>
      <c r="W15" s="328"/>
      <c r="X15" s="328"/>
      <c r="Y15" s="328"/>
      <c r="Z15" s="328"/>
      <c r="AA15" s="328"/>
      <c r="AB15" s="328"/>
    </row>
    <row r="16">
      <c r="A16" s="334"/>
      <c r="B16" s="348" t="s">
        <v>248</v>
      </c>
      <c r="C16" s="348" t="s">
        <v>254</v>
      </c>
      <c r="D16" s="344"/>
      <c r="E16" s="328"/>
      <c r="F16" s="339" t="s">
        <v>212</v>
      </c>
      <c r="G16" s="341">
        <f t="shared" si="3"/>
        <v>450.02</v>
      </c>
      <c r="H16" s="341">
        <f t="shared" si="4"/>
        <v>900.04</v>
      </c>
      <c r="I16" s="328"/>
      <c r="J16" s="328"/>
      <c r="K16" s="328"/>
      <c r="L16" s="328"/>
      <c r="M16" s="328"/>
      <c r="N16" s="328"/>
      <c r="O16" s="328"/>
      <c r="P16" s="328"/>
      <c r="Q16" s="328"/>
      <c r="R16" s="328"/>
      <c r="S16" s="328"/>
      <c r="T16" s="328"/>
      <c r="U16" s="328"/>
      <c r="V16" s="328"/>
      <c r="W16" s="328"/>
      <c r="X16" s="328"/>
      <c r="Y16" s="328"/>
      <c r="Z16" s="328"/>
      <c r="AA16" s="328"/>
      <c r="AB16" s="328"/>
    </row>
    <row r="17">
      <c r="A17" s="334"/>
      <c r="B17" s="349">
        <v>5.12</v>
      </c>
      <c r="C17" s="349">
        <v>5.32</v>
      </c>
      <c r="D17" s="344"/>
      <c r="E17" s="328"/>
      <c r="F17" s="339" t="s">
        <v>214</v>
      </c>
      <c r="G17" s="341">
        <f t="shared" si="3"/>
        <v>465.56</v>
      </c>
      <c r="H17" s="341">
        <f t="shared" si="4"/>
        <v>931.12</v>
      </c>
      <c r="I17" s="328"/>
      <c r="J17" s="328"/>
      <c r="K17" s="328"/>
      <c r="L17" s="328"/>
      <c r="M17" s="328"/>
      <c r="N17" s="328"/>
      <c r="O17" s="328"/>
      <c r="P17" s="328"/>
      <c r="Q17" s="328"/>
      <c r="R17" s="328"/>
      <c r="S17" s="328"/>
      <c r="T17" s="328"/>
      <c r="U17" s="328"/>
      <c r="V17" s="328"/>
      <c r="W17" s="328"/>
      <c r="X17" s="328"/>
      <c r="Y17" s="328"/>
      <c r="Z17" s="328"/>
      <c r="AA17" s="328"/>
      <c r="AB17" s="328"/>
    </row>
    <row r="18">
      <c r="A18" s="350"/>
      <c r="B18" s="351"/>
      <c r="C18" s="351"/>
      <c r="D18" s="352"/>
      <c r="E18" s="328"/>
      <c r="F18" s="339" t="s">
        <v>215</v>
      </c>
      <c r="G18" s="341">
        <f t="shared" si="3"/>
        <v>766.08</v>
      </c>
      <c r="H18" s="341">
        <f t="shared" si="4"/>
        <v>1532.16</v>
      </c>
      <c r="I18" s="328"/>
      <c r="J18" s="328"/>
      <c r="K18" s="328"/>
      <c r="L18" s="328"/>
      <c r="M18" s="328"/>
      <c r="N18" s="328"/>
      <c r="O18" s="328"/>
      <c r="P18" s="328"/>
      <c r="Q18" s="328"/>
      <c r="R18" s="328"/>
      <c r="S18" s="328"/>
      <c r="T18" s="328"/>
      <c r="U18" s="328"/>
      <c r="V18" s="328"/>
      <c r="W18" s="328"/>
      <c r="X18" s="328"/>
      <c r="Y18" s="328"/>
      <c r="Z18" s="328"/>
      <c r="AA18" s="328"/>
      <c r="AB18" s="328"/>
    </row>
    <row r="19">
      <c r="A19" s="328"/>
      <c r="B19" s="328"/>
      <c r="C19" s="328"/>
      <c r="D19" s="328"/>
      <c r="E19" s="328"/>
      <c r="F19" s="328"/>
      <c r="G19" s="328"/>
      <c r="H19" s="343">
        <f>SUM(H14:H18)</f>
        <v>21695.04</v>
      </c>
      <c r="I19" s="328" t="s">
        <v>243</v>
      </c>
      <c r="J19" s="328"/>
      <c r="K19" s="328"/>
      <c r="L19" s="328"/>
      <c r="M19" s="328"/>
      <c r="N19" s="328"/>
      <c r="O19" s="328"/>
      <c r="P19" s="328"/>
      <c r="Q19" s="328"/>
      <c r="R19" s="328"/>
      <c r="S19" s="328"/>
      <c r="T19" s="328"/>
      <c r="U19" s="328"/>
      <c r="V19" s="328"/>
      <c r="W19" s="328"/>
      <c r="X19" s="328"/>
      <c r="Y19" s="328"/>
      <c r="Z19" s="328"/>
      <c r="AA19" s="328"/>
      <c r="AB19" s="328"/>
    </row>
    <row r="20">
      <c r="A20" s="328"/>
      <c r="B20" s="328"/>
      <c r="C20" s="328"/>
      <c r="D20" s="328"/>
      <c r="E20" s="328"/>
      <c r="F20" s="328" t="s">
        <v>254</v>
      </c>
      <c r="G20" s="328"/>
      <c r="H20" s="328"/>
      <c r="I20" s="328"/>
      <c r="J20" s="328"/>
      <c r="K20" s="328"/>
      <c r="L20" s="328"/>
      <c r="M20" s="328"/>
      <c r="N20" s="328"/>
      <c r="O20" s="328"/>
      <c r="P20" s="328"/>
      <c r="Q20" s="328"/>
      <c r="R20" s="328"/>
      <c r="S20" s="328"/>
      <c r="T20" s="328"/>
      <c r="U20" s="328"/>
      <c r="V20" s="328"/>
      <c r="W20" s="328"/>
      <c r="X20" s="328"/>
      <c r="Y20" s="328"/>
      <c r="Z20" s="328"/>
      <c r="AA20" s="328"/>
      <c r="AB20" s="328"/>
    </row>
    <row r="21" ht="15.75" customHeight="1">
      <c r="A21" s="333" t="s">
        <v>223</v>
      </c>
      <c r="E21" s="328"/>
      <c r="F21" s="328" t="s">
        <v>256</v>
      </c>
      <c r="G21" s="328"/>
      <c r="H21" s="328" t="s">
        <v>220</v>
      </c>
      <c r="I21" s="345">
        <v>10.0</v>
      </c>
      <c r="J21" s="328"/>
      <c r="K21" s="328"/>
      <c r="L21" s="328"/>
      <c r="M21" s="328"/>
      <c r="N21" s="328"/>
      <c r="O21" s="328"/>
      <c r="P21" s="328"/>
      <c r="Q21" s="328"/>
      <c r="R21" s="328"/>
      <c r="S21" s="328"/>
      <c r="T21" s="328"/>
      <c r="U21" s="328"/>
      <c r="V21" s="328"/>
      <c r="W21" s="328"/>
      <c r="X21" s="328"/>
      <c r="Y21" s="328"/>
      <c r="Z21" s="328"/>
      <c r="AA21" s="328"/>
      <c r="AB21" s="328"/>
    </row>
    <row r="22" ht="15.75" customHeight="1">
      <c r="A22" s="343"/>
      <c r="B22" s="328"/>
      <c r="C22" s="328"/>
      <c r="D22" s="328"/>
      <c r="E22" s="328"/>
      <c r="F22" s="339" t="s">
        <v>225</v>
      </c>
      <c r="G22" s="341">
        <f t="shared" ref="G22:G26" si="6">D6*C6</f>
        <v>743.76</v>
      </c>
      <c r="H22" s="341">
        <f t="shared" ref="H22:H26" si="7">G22*$I$21</f>
        <v>7437.6</v>
      </c>
      <c r="I22" s="328"/>
      <c r="J22" s="328"/>
      <c r="K22" s="328"/>
      <c r="L22" s="328"/>
      <c r="M22" s="328"/>
      <c r="N22" s="328"/>
      <c r="O22" s="328"/>
      <c r="P22" s="328"/>
      <c r="Q22" s="328"/>
      <c r="R22" s="328"/>
      <c r="S22" s="328"/>
      <c r="T22" s="328"/>
      <c r="U22" s="328"/>
      <c r="V22" s="328"/>
      <c r="W22" s="328"/>
      <c r="X22" s="328"/>
      <c r="Y22" s="328"/>
      <c r="Z22" s="328"/>
      <c r="AA22" s="328"/>
      <c r="AB22" s="328"/>
    </row>
    <row r="23" ht="15.75" customHeight="1">
      <c r="A23" s="353">
        <f t="shared" ref="A23:B23" si="5">H28</f>
        <v>141014.14</v>
      </c>
      <c r="B23" s="354" t="str">
        <f t="shared" si="5"/>
        <v>Total Combined Based Rate Revenue 28-29</v>
      </c>
      <c r="C23" s="354"/>
      <c r="D23" s="355"/>
      <c r="E23" s="328"/>
      <c r="F23" s="339" t="s">
        <v>210</v>
      </c>
      <c r="G23" s="341">
        <f t="shared" si="6"/>
        <v>9338.32</v>
      </c>
      <c r="H23" s="341">
        <f t="shared" si="7"/>
        <v>93383.2</v>
      </c>
      <c r="I23" s="328"/>
      <c r="J23" s="328"/>
      <c r="K23" s="328"/>
      <c r="L23" s="328"/>
      <c r="M23" s="328"/>
      <c r="N23" s="328"/>
      <c r="O23" s="328"/>
      <c r="P23" s="328"/>
      <c r="Q23" s="328"/>
      <c r="R23" s="328"/>
      <c r="S23" s="328"/>
      <c r="T23" s="328"/>
      <c r="U23" s="328"/>
      <c r="V23" s="328"/>
      <c r="W23" s="328"/>
      <c r="X23" s="328"/>
      <c r="Y23" s="328"/>
      <c r="Z23" s="328"/>
      <c r="AA23" s="328"/>
      <c r="AB23" s="328"/>
    </row>
    <row r="24" ht="15.75" customHeight="1">
      <c r="A24" s="356">
        <f t="shared" ref="A24:B24" si="8">J8</f>
        <v>37752.628</v>
      </c>
      <c r="B24" s="357" t="str">
        <f t="shared" si="8"/>
        <v>Total $ Usage Revenue</v>
      </c>
      <c r="C24" s="358"/>
      <c r="D24" s="359"/>
      <c r="E24" s="328"/>
      <c r="F24" s="339" t="s">
        <v>212</v>
      </c>
      <c r="G24" s="341">
        <f t="shared" si="6"/>
        <v>495.02</v>
      </c>
      <c r="H24" s="341">
        <f t="shared" si="7"/>
        <v>4950.2</v>
      </c>
      <c r="I24" s="328"/>
      <c r="J24" s="328"/>
      <c r="K24" s="328"/>
      <c r="L24" s="328"/>
      <c r="M24" s="328"/>
      <c r="N24" s="328"/>
      <c r="O24" s="328"/>
      <c r="P24" s="328"/>
      <c r="Q24" s="328"/>
      <c r="R24" s="328"/>
      <c r="S24" s="328"/>
      <c r="T24" s="328"/>
      <c r="U24" s="328"/>
      <c r="V24" s="328"/>
      <c r="W24" s="328"/>
      <c r="X24" s="328"/>
      <c r="Y24" s="328"/>
      <c r="Z24" s="328"/>
      <c r="AA24" s="328"/>
      <c r="AB24" s="328"/>
    </row>
    <row r="25" ht="15.75" customHeight="1">
      <c r="A25" s="360">
        <f>A24+A23</f>
        <v>178766.768</v>
      </c>
      <c r="B25" s="361" t="s">
        <v>226</v>
      </c>
      <c r="C25" s="361"/>
      <c r="D25" s="362"/>
      <c r="E25" s="328"/>
      <c r="F25" s="339" t="s">
        <v>214</v>
      </c>
      <c r="G25" s="341">
        <f t="shared" si="6"/>
        <v>512.12</v>
      </c>
      <c r="H25" s="341">
        <f t="shared" si="7"/>
        <v>5121.2</v>
      </c>
      <c r="I25" s="328"/>
      <c r="J25" s="328"/>
      <c r="K25" s="328"/>
      <c r="L25" s="328"/>
      <c r="M25" s="328"/>
      <c r="N25" s="328"/>
      <c r="O25" s="328"/>
      <c r="P25" s="328"/>
      <c r="Q25" s="328"/>
      <c r="R25" s="328"/>
      <c r="S25" s="328"/>
      <c r="T25" s="328"/>
      <c r="U25" s="328"/>
      <c r="V25" s="328"/>
      <c r="W25" s="328"/>
      <c r="X25" s="328"/>
      <c r="Y25" s="328"/>
      <c r="Z25" s="328"/>
      <c r="AA25" s="328"/>
      <c r="AB25" s="328"/>
    </row>
    <row r="26" ht="15.75" customHeight="1">
      <c r="A26" s="328"/>
      <c r="B26" s="328"/>
      <c r="C26" s="328"/>
      <c r="D26" s="328"/>
      <c r="E26" s="328"/>
      <c r="F26" s="339" t="s">
        <v>215</v>
      </c>
      <c r="G26" s="341">
        <f t="shared" si="6"/>
        <v>842.69</v>
      </c>
      <c r="H26" s="341">
        <f t="shared" si="7"/>
        <v>8426.9</v>
      </c>
      <c r="I26" s="328"/>
      <c r="J26" s="328"/>
      <c r="K26" s="328"/>
      <c r="L26" s="328"/>
      <c r="M26" s="328"/>
      <c r="N26" s="328"/>
      <c r="O26" s="328"/>
      <c r="P26" s="328"/>
      <c r="Q26" s="328"/>
      <c r="R26" s="328"/>
      <c r="S26" s="328"/>
      <c r="T26" s="328"/>
      <c r="U26" s="328"/>
      <c r="V26" s="328"/>
      <c r="W26" s="328"/>
      <c r="X26" s="328"/>
      <c r="Y26" s="328"/>
      <c r="Z26" s="328"/>
      <c r="AA26" s="328"/>
      <c r="AB26" s="328"/>
    </row>
    <row r="27" ht="15.75" customHeight="1">
      <c r="A27" s="328"/>
      <c r="B27" s="328"/>
      <c r="C27" s="328"/>
      <c r="D27" s="328"/>
      <c r="E27" s="328"/>
      <c r="F27" s="328"/>
      <c r="G27" s="328"/>
      <c r="H27" s="343">
        <f>SUM(H22:H26)</f>
        <v>119319.1</v>
      </c>
      <c r="I27" s="328" t="s">
        <v>257</v>
      </c>
      <c r="J27" s="328"/>
      <c r="K27" s="328"/>
      <c r="L27" s="328"/>
      <c r="M27" s="328"/>
      <c r="N27" s="328"/>
      <c r="O27" s="328"/>
      <c r="P27" s="328"/>
      <c r="Q27" s="328"/>
      <c r="R27" s="328"/>
      <c r="S27" s="328"/>
      <c r="T27" s="328"/>
      <c r="U27" s="328"/>
      <c r="V27" s="328"/>
      <c r="W27" s="328"/>
      <c r="X27" s="328"/>
      <c r="Y27" s="328"/>
      <c r="Z27" s="328"/>
      <c r="AA27" s="328"/>
      <c r="AB27" s="328"/>
    </row>
    <row r="28" ht="15.75" customHeight="1">
      <c r="A28" s="328"/>
      <c r="B28" s="328"/>
      <c r="C28" s="328"/>
      <c r="D28" s="328"/>
      <c r="E28" s="328"/>
      <c r="F28" s="328"/>
      <c r="G28" s="328"/>
      <c r="H28" s="343">
        <f>H27+H19</f>
        <v>141014.14</v>
      </c>
      <c r="I28" s="328" t="s">
        <v>258</v>
      </c>
      <c r="J28" s="328"/>
      <c r="K28" s="328"/>
      <c r="L28" s="328"/>
      <c r="M28" s="328"/>
      <c r="N28" s="328"/>
      <c r="O28" s="328"/>
      <c r="P28" s="328"/>
      <c r="Q28" s="328"/>
      <c r="R28" s="328"/>
      <c r="S28" s="328"/>
      <c r="T28" s="328"/>
      <c r="U28" s="328"/>
      <c r="V28" s="328"/>
      <c r="W28" s="328"/>
      <c r="X28" s="328"/>
      <c r="Y28" s="328"/>
      <c r="Z28" s="328"/>
      <c r="AA28" s="328"/>
      <c r="AB28" s="328"/>
    </row>
    <row r="29" ht="15.75" customHeight="1">
      <c r="A29" s="328"/>
      <c r="B29" s="328"/>
      <c r="C29" s="328"/>
      <c r="D29" s="328"/>
      <c r="E29" s="328"/>
      <c r="F29" s="328"/>
      <c r="G29" s="328"/>
      <c r="H29" s="328"/>
      <c r="I29" s="328"/>
      <c r="J29" s="328"/>
      <c r="K29" s="328"/>
      <c r="L29" s="328"/>
      <c r="M29" s="328"/>
      <c r="N29" s="328"/>
      <c r="O29" s="328"/>
      <c r="P29" s="328"/>
      <c r="Q29" s="328"/>
      <c r="R29" s="328"/>
      <c r="S29" s="328"/>
      <c r="T29" s="328"/>
      <c r="U29" s="328"/>
      <c r="V29" s="328"/>
      <c r="W29" s="328"/>
      <c r="X29" s="328"/>
      <c r="Y29" s="328"/>
      <c r="Z29" s="328"/>
      <c r="AA29" s="328"/>
      <c r="AB29" s="328"/>
    </row>
    <row r="30" ht="15.75" customHeight="1">
      <c r="A30" s="328"/>
      <c r="B30" s="328"/>
      <c r="C30" s="328"/>
      <c r="D30" s="328"/>
      <c r="E30" s="328"/>
      <c r="F30" s="328"/>
      <c r="G30" s="328"/>
      <c r="H30" s="328"/>
      <c r="I30" s="328"/>
      <c r="J30" s="328"/>
      <c r="K30" s="328"/>
      <c r="L30" s="328"/>
      <c r="M30" s="328"/>
      <c r="N30" s="328"/>
      <c r="O30" s="328"/>
      <c r="P30" s="328"/>
      <c r="Q30" s="328"/>
      <c r="R30" s="328"/>
      <c r="S30" s="328"/>
      <c r="T30" s="328"/>
      <c r="U30" s="328"/>
      <c r="V30" s="328"/>
      <c r="W30" s="328"/>
      <c r="X30" s="328"/>
      <c r="Y30" s="328"/>
      <c r="Z30" s="328"/>
      <c r="AA30" s="328"/>
      <c r="AB30" s="328"/>
    </row>
    <row r="31" ht="15.75" customHeight="1">
      <c r="A31" s="328"/>
      <c r="B31" s="328"/>
      <c r="C31" s="328"/>
      <c r="D31" s="328"/>
      <c r="E31" s="328"/>
      <c r="F31" s="328"/>
      <c r="G31" s="328"/>
      <c r="H31" s="328"/>
      <c r="I31" s="328"/>
      <c r="J31" s="328"/>
      <c r="K31" s="328"/>
      <c r="L31" s="328"/>
      <c r="M31" s="328"/>
      <c r="N31" s="328"/>
      <c r="O31" s="328"/>
      <c r="P31" s="328"/>
      <c r="Q31" s="328"/>
      <c r="R31" s="328"/>
      <c r="S31" s="328"/>
      <c r="T31" s="328"/>
      <c r="U31" s="328"/>
      <c r="V31" s="328"/>
      <c r="W31" s="328"/>
      <c r="X31" s="328"/>
      <c r="Y31" s="328"/>
      <c r="Z31" s="328"/>
      <c r="AA31" s="328"/>
      <c r="AB31" s="328"/>
    </row>
    <row r="32" ht="15.75" customHeight="1">
      <c r="A32" s="328"/>
      <c r="B32" s="328"/>
      <c r="C32" s="328"/>
      <c r="D32" s="328"/>
      <c r="E32" s="328"/>
      <c r="F32" s="328"/>
      <c r="G32" s="328"/>
      <c r="H32" s="328"/>
      <c r="I32" s="328"/>
      <c r="J32" s="328"/>
      <c r="K32" s="328"/>
      <c r="L32" s="328"/>
      <c r="M32" s="328"/>
      <c r="N32" s="328"/>
      <c r="O32" s="328"/>
      <c r="P32" s="328"/>
      <c r="Q32" s="328"/>
      <c r="R32" s="328"/>
      <c r="S32" s="328"/>
      <c r="T32" s="328"/>
      <c r="U32" s="328"/>
      <c r="V32" s="328"/>
      <c r="W32" s="328"/>
      <c r="X32" s="328"/>
      <c r="Y32" s="328"/>
      <c r="Z32" s="328"/>
      <c r="AA32" s="328"/>
      <c r="AB32" s="328"/>
    </row>
    <row r="33" ht="15.75" customHeight="1">
      <c r="A33" s="328"/>
      <c r="B33" s="328"/>
      <c r="C33" s="328"/>
      <c r="D33" s="328"/>
      <c r="E33" s="328"/>
      <c r="F33" s="328"/>
      <c r="G33" s="328"/>
      <c r="H33" s="328"/>
      <c r="I33" s="328"/>
      <c r="J33" s="328"/>
      <c r="K33" s="328"/>
      <c r="L33" s="328"/>
      <c r="M33" s="328"/>
      <c r="N33" s="328"/>
      <c r="O33" s="328"/>
      <c r="P33" s="328"/>
      <c r="Q33" s="328"/>
      <c r="R33" s="328"/>
      <c r="S33" s="328"/>
      <c r="T33" s="328"/>
      <c r="U33" s="328"/>
      <c r="V33" s="328"/>
      <c r="W33" s="328"/>
      <c r="X33" s="328"/>
      <c r="Y33" s="328"/>
      <c r="Z33" s="328"/>
      <c r="AA33" s="328"/>
      <c r="AB33" s="328"/>
    </row>
    <row r="34" ht="15.75" customHeight="1">
      <c r="A34" s="328"/>
      <c r="B34" s="328"/>
      <c r="C34" s="328"/>
      <c r="D34" s="328"/>
      <c r="E34" s="328"/>
      <c r="F34" s="328"/>
      <c r="G34" s="328"/>
      <c r="H34" s="328"/>
      <c r="I34" s="328"/>
      <c r="J34" s="328"/>
      <c r="K34" s="328"/>
      <c r="L34" s="328"/>
      <c r="M34" s="328"/>
      <c r="N34" s="328"/>
      <c r="O34" s="328"/>
      <c r="P34" s="328"/>
      <c r="Q34" s="328"/>
      <c r="R34" s="328"/>
      <c r="S34" s="328"/>
      <c r="T34" s="328"/>
      <c r="U34" s="328"/>
      <c r="V34" s="328"/>
      <c r="W34" s="328"/>
      <c r="X34" s="328"/>
      <c r="Y34" s="328"/>
      <c r="Z34" s="328"/>
      <c r="AA34" s="328"/>
      <c r="AB34" s="328"/>
    </row>
    <row r="35" ht="15.75" customHeight="1">
      <c r="A35" s="328"/>
      <c r="B35" s="328"/>
      <c r="C35" s="328"/>
      <c r="D35" s="328"/>
      <c r="E35" s="328"/>
      <c r="F35" s="328"/>
      <c r="G35" s="328"/>
      <c r="H35" s="328"/>
      <c r="I35" s="328"/>
      <c r="J35" s="328"/>
      <c r="K35" s="328"/>
      <c r="L35" s="328"/>
      <c r="M35" s="328"/>
      <c r="N35" s="328"/>
      <c r="O35" s="328"/>
      <c r="P35" s="328"/>
      <c r="Q35" s="328"/>
      <c r="R35" s="328"/>
      <c r="S35" s="328"/>
      <c r="T35" s="328"/>
      <c r="U35" s="328"/>
      <c r="V35" s="328"/>
      <c r="W35" s="328"/>
      <c r="X35" s="328"/>
      <c r="Y35" s="328"/>
      <c r="Z35" s="328"/>
      <c r="AA35" s="328"/>
      <c r="AB35" s="328"/>
    </row>
    <row r="36" ht="15.75" customHeight="1">
      <c r="A36" s="328"/>
      <c r="B36" s="328"/>
      <c r="C36" s="328"/>
      <c r="D36" s="328"/>
      <c r="E36" s="328"/>
      <c r="F36" s="328"/>
      <c r="G36" s="328"/>
      <c r="H36" s="328"/>
      <c r="I36" s="328"/>
      <c r="J36" s="328"/>
      <c r="K36" s="328"/>
      <c r="L36" s="328"/>
      <c r="M36" s="328"/>
      <c r="N36" s="328"/>
      <c r="O36" s="328"/>
      <c r="P36" s="328"/>
      <c r="Q36" s="328"/>
      <c r="R36" s="328"/>
      <c r="S36" s="328"/>
      <c r="T36" s="328"/>
      <c r="U36" s="328"/>
      <c r="V36" s="328"/>
      <c r="W36" s="328"/>
      <c r="X36" s="328"/>
      <c r="Y36" s="328"/>
      <c r="Z36" s="328"/>
      <c r="AA36" s="328"/>
      <c r="AB36" s="328"/>
    </row>
    <row r="37" ht="15.75" customHeight="1">
      <c r="A37" s="328"/>
      <c r="B37" s="328"/>
      <c r="C37" s="328"/>
      <c r="D37" s="328"/>
      <c r="E37" s="328"/>
      <c r="F37" s="328"/>
      <c r="G37" s="328"/>
      <c r="H37" s="328"/>
      <c r="I37" s="328"/>
      <c r="J37" s="328"/>
      <c r="K37" s="328"/>
      <c r="L37" s="328"/>
      <c r="M37" s="328"/>
      <c r="N37" s="328"/>
      <c r="O37" s="328"/>
      <c r="P37" s="328"/>
      <c r="Q37" s="328"/>
      <c r="R37" s="328"/>
      <c r="S37" s="328"/>
      <c r="T37" s="328"/>
      <c r="U37" s="328"/>
      <c r="V37" s="328"/>
      <c r="W37" s="328"/>
      <c r="X37" s="328"/>
      <c r="Y37" s="328"/>
      <c r="Z37" s="328"/>
      <c r="AA37" s="328"/>
      <c r="AB37" s="328"/>
    </row>
    <row r="38" ht="15.75" customHeight="1">
      <c r="A38" s="328"/>
      <c r="B38" s="328"/>
      <c r="C38" s="328"/>
      <c r="D38" s="328"/>
      <c r="E38" s="328"/>
      <c r="F38" s="328"/>
      <c r="G38" s="328"/>
      <c r="H38" s="328"/>
      <c r="I38" s="328"/>
      <c r="J38" s="328"/>
      <c r="K38" s="328"/>
      <c r="L38" s="328"/>
      <c r="M38" s="328"/>
      <c r="N38" s="328"/>
      <c r="O38" s="328"/>
      <c r="P38" s="328"/>
      <c r="Q38" s="328"/>
      <c r="R38" s="328"/>
      <c r="S38" s="328"/>
      <c r="T38" s="328"/>
      <c r="U38" s="328"/>
      <c r="V38" s="328"/>
      <c r="W38" s="328"/>
      <c r="X38" s="328"/>
      <c r="Y38" s="328"/>
      <c r="Z38" s="328"/>
      <c r="AA38" s="328"/>
      <c r="AB38" s="328"/>
    </row>
    <row r="39" ht="15.75" customHeight="1">
      <c r="A39" s="328"/>
      <c r="B39" s="328"/>
      <c r="C39" s="328"/>
      <c r="D39" s="328"/>
      <c r="E39" s="328"/>
      <c r="F39" s="328"/>
      <c r="G39" s="328"/>
      <c r="H39" s="328"/>
      <c r="I39" s="328"/>
      <c r="J39" s="328"/>
      <c r="K39" s="328"/>
      <c r="L39" s="328"/>
      <c r="M39" s="328"/>
      <c r="N39" s="328"/>
      <c r="O39" s="328"/>
      <c r="P39" s="328"/>
      <c r="Q39" s="328"/>
      <c r="R39" s="328"/>
      <c r="S39" s="328"/>
      <c r="T39" s="328"/>
      <c r="U39" s="328"/>
      <c r="V39" s="328"/>
      <c r="W39" s="328"/>
      <c r="X39" s="328"/>
      <c r="Y39" s="328"/>
      <c r="Z39" s="328"/>
      <c r="AA39" s="328"/>
      <c r="AB39" s="328"/>
    </row>
    <row r="40" ht="15.75" customHeight="1">
      <c r="A40" s="328"/>
      <c r="B40" s="328"/>
      <c r="C40" s="328"/>
      <c r="D40" s="328"/>
      <c r="E40" s="328"/>
      <c r="F40" s="328"/>
      <c r="G40" s="328"/>
      <c r="H40" s="328"/>
      <c r="I40" s="328"/>
      <c r="J40" s="328"/>
      <c r="K40" s="328"/>
      <c r="L40" s="328"/>
      <c r="M40" s="328"/>
      <c r="N40" s="328"/>
      <c r="O40" s="328"/>
      <c r="P40" s="328"/>
      <c r="Q40" s="328"/>
      <c r="R40" s="328"/>
      <c r="S40" s="328"/>
      <c r="T40" s="328"/>
      <c r="U40" s="328"/>
      <c r="V40" s="328"/>
      <c r="W40" s="328"/>
      <c r="X40" s="328"/>
      <c r="Y40" s="328"/>
      <c r="Z40" s="328"/>
      <c r="AA40" s="328"/>
      <c r="AB40" s="328"/>
    </row>
    <row r="41" ht="15.75" customHeight="1">
      <c r="A41" s="328"/>
      <c r="B41" s="328"/>
      <c r="C41" s="328"/>
      <c r="D41" s="328"/>
      <c r="E41" s="328"/>
      <c r="F41" s="328"/>
      <c r="G41" s="328"/>
      <c r="H41" s="328"/>
      <c r="I41" s="328"/>
      <c r="J41" s="328"/>
      <c r="K41" s="328"/>
      <c r="L41" s="328"/>
      <c r="M41" s="328"/>
      <c r="N41" s="328"/>
      <c r="O41" s="328"/>
      <c r="P41" s="328"/>
      <c r="Q41" s="328"/>
      <c r="R41" s="328"/>
      <c r="S41" s="328"/>
      <c r="T41" s="328"/>
      <c r="U41" s="328"/>
      <c r="V41" s="328"/>
      <c r="W41" s="328"/>
      <c r="X41" s="328"/>
      <c r="Y41" s="328"/>
      <c r="Z41" s="328"/>
      <c r="AA41" s="328"/>
      <c r="AB41" s="328"/>
    </row>
    <row r="42" ht="15.75" customHeight="1">
      <c r="A42" s="328"/>
      <c r="B42" s="328"/>
      <c r="C42" s="328"/>
      <c r="D42" s="328"/>
      <c r="E42" s="328"/>
      <c r="F42" s="328"/>
      <c r="G42" s="328"/>
      <c r="H42" s="328"/>
      <c r="I42" s="328"/>
      <c r="J42" s="328"/>
      <c r="K42" s="328"/>
      <c r="L42" s="328"/>
      <c r="M42" s="328"/>
      <c r="N42" s="328"/>
      <c r="O42" s="328"/>
      <c r="P42" s="328"/>
      <c r="Q42" s="328"/>
      <c r="R42" s="328"/>
      <c r="S42" s="328"/>
      <c r="T42" s="328"/>
      <c r="U42" s="328"/>
      <c r="V42" s="328"/>
      <c r="W42" s="328"/>
      <c r="X42" s="328"/>
      <c r="Y42" s="328"/>
      <c r="Z42" s="328"/>
      <c r="AA42" s="328"/>
      <c r="AB42" s="328"/>
    </row>
    <row r="43" ht="15.75" customHeight="1">
      <c r="A43" s="328"/>
      <c r="B43" s="328"/>
      <c r="C43" s="328"/>
      <c r="D43" s="328"/>
      <c r="E43" s="328"/>
      <c r="F43" s="328"/>
      <c r="G43" s="328"/>
      <c r="H43" s="328"/>
      <c r="I43" s="328"/>
      <c r="J43" s="328"/>
      <c r="K43" s="328"/>
      <c r="L43" s="328"/>
      <c r="M43" s="328"/>
      <c r="N43" s="328"/>
      <c r="O43" s="328"/>
      <c r="P43" s="328"/>
      <c r="Q43" s="328"/>
      <c r="R43" s="328"/>
      <c r="S43" s="328"/>
      <c r="T43" s="328"/>
      <c r="U43" s="328"/>
      <c r="V43" s="328"/>
      <c r="W43" s="328"/>
      <c r="X43" s="328"/>
      <c r="Y43" s="328"/>
      <c r="Z43" s="328"/>
      <c r="AA43" s="328"/>
      <c r="AB43" s="328"/>
    </row>
    <row r="44" ht="15.75" customHeight="1">
      <c r="A44" s="328"/>
      <c r="B44" s="328"/>
      <c r="C44" s="328"/>
      <c r="D44" s="328"/>
      <c r="E44" s="328"/>
      <c r="F44" s="328"/>
      <c r="G44" s="328"/>
      <c r="H44" s="328"/>
      <c r="I44" s="328"/>
      <c r="J44" s="328"/>
      <c r="K44" s="328"/>
      <c r="L44" s="328"/>
      <c r="M44" s="328"/>
      <c r="N44" s="328"/>
      <c r="O44" s="328"/>
      <c r="P44" s="328"/>
      <c r="Q44" s="328"/>
      <c r="R44" s="328"/>
      <c r="S44" s="328"/>
      <c r="T44" s="328"/>
      <c r="U44" s="328"/>
      <c r="V44" s="328"/>
      <c r="W44" s="328"/>
      <c r="X44" s="328"/>
      <c r="Y44" s="328"/>
      <c r="Z44" s="328"/>
      <c r="AA44" s="328"/>
      <c r="AB44" s="328"/>
    </row>
    <row r="45" ht="15.75" customHeight="1">
      <c r="A45" s="328"/>
      <c r="B45" s="328"/>
      <c r="C45" s="328"/>
      <c r="D45" s="328"/>
      <c r="E45" s="328"/>
      <c r="F45" s="328"/>
      <c r="G45" s="328"/>
      <c r="H45" s="328"/>
      <c r="I45" s="328"/>
      <c r="J45" s="328"/>
      <c r="K45" s="328"/>
      <c r="L45" s="328"/>
      <c r="M45" s="328"/>
      <c r="N45" s="328"/>
      <c r="O45" s="328"/>
      <c r="P45" s="328"/>
      <c r="Q45" s="328"/>
      <c r="R45" s="328"/>
      <c r="S45" s="328"/>
      <c r="T45" s="328"/>
      <c r="U45" s="328"/>
      <c r="V45" s="328"/>
      <c r="W45" s="328"/>
      <c r="X45" s="328"/>
      <c r="Y45" s="328"/>
      <c r="Z45" s="328"/>
      <c r="AA45" s="328"/>
      <c r="AB45" s="328"/>
    </row>
    <row r="46" ht="15.75" customHeight="1">
      <c r="A46" s="328"/>
      <c r="B46" s="328"/>
      <c r="C46" s="328"/>
      <c r="D46" s="328"/>
      <c r="E46" s="328"/>
      <c r="F46" s="328"/>
      <c r="G46" s="328"/>
      <c r="H46" s="328"/>
      <c r="I46" s="328"/>
      <c r="J46" s="328"/>
      <c r="K46" s="328"/>
      <c r="L46" s="328"/>
      <c r="M46" s="328"/>
      <c r="N46" s="328"/>
      <c r="O46" s="328"/>
      <c r="P46" s="328"/>
      <c r="Q46" s="328"/>
      <c r="R46" s="328"/>
      <c r="S46" s="328"/>
      <c r="T46" s="328"/>
      <c r="U46" s="328"/>
      <c r="V46" s="328"/>
      <c r="W46" s="328"/>
      <c r="X46" s="328"/>
      <c r="Y46" s="328"/>
      <c r="Z46" s="328"/>
      <c r="AA46" s="328"/>
      <c r="AB46" s="328"/>
    </row>
    <row r="47" ht="15.75" customHeight="1">
      <c r="A47" s="328"/>
      <c r="B47" s="328"/>
      <c r="C47" s="328"/>
      <c r="D47" s="328"/>
      <c r="E47" s="328"/>
      <c r="F47" s="328"/>
      <c r="G47" s="328"/>
      <c r="H47" s="328"/>
      <c r="I47" s="328"/>
      <c r="J47" s="328"/>
      <c r="K47" s="328"/>
      <c r="L47" s="328"/>
      <c r="M47" s="328"/>
      <c r="N47" s="328"/>
      <c r="O47" s="328"/>
      <c r="P47" s="328"/>
      <c r="Q47" s="328"/>
      <c r="R47" s="328"/>
      <c r="S47" s="328"/>
      <c r="T47" s="328"/>
      <c r="U47" s="328"/>
      <c r="V47" s="328"/>
      <c r="W47" s="328"/>
      <c r="X47" s="328"/>
      <c r="Y47" s="328"/>
      <c r="Z47" s="328"/>
      <c r="AA47" s="328"/>
      <c r="AB47" s="328"/>
    </row>
    <row r="48" ht="15.75" customHeight="1">
      <c r="A48" s="328"/>
      <c r="B48" s="328"/>
      <c r="C48" s="328"/>
      <c r="D48" s="328"/>
      <c r="E48" s="328"/>
      <c r="F48" s="328"/>
      <c r="G48" s="328"/>
      <c r="H48" s="328"/>
      <c r="I48" s="328"/>
      <c r="J48" s="328"/>
      <c r="K48" s="328"/>
      <c r="L48" s="328"/>
      <c r="M48" s="328"/>
      <c r="N48" s="328"/>
      <c r="O48" s="328"/>
      <c r="P48" s="328"/>
      <c r="Q48" s="328"/>
      <c r="R48" s="328"/>
      <c r="S48" s="328"/>
      <c r="T48" s="328"/>
      <c r="U48" s="328"/>
      <c r="V48" s="328"/>
      <c r="W48" s="328"/>
      <c r="X48" s="328"/>
      <c r="Y48" s="328"/>
      <c r="Z48" s="328"/>
      <c r="AA48" s="328"/>
      <c r="AB48" s="328"/>
    </row>
    <row r="49" ht="15.75" customHeight="1">
      <c r="A49" s="328"/>
      <c r="B49" s="328"/>
      <c r="C49" s="328"/>
      <c r="D49" s="328"/>
      <c r="E49" s="328"/>
      <c r="F49" s="328"/>
      <c r="G49" s="328"/>
      <c r="H49" s="328"/>
      <c r="I49" s="328"/>
      <c r="J49" s="328"/>
      <c r="K49" s="328"/>
      <c r="L49" s="328"/>
      <c r="M49" s="328"/>
      <c r="N49" s="328"/>
      <c r="O49" s="328"/>
      <c r="P49" s="328"/>
      <c r="Q49" s="328"/>
      <c r="R49" s="328"/>
      <c r="S49" s="328"/>
      <c r="T49" s="328"/>
      <c r="U49" s="328"/>
      <c r="V49" s="328"/>
      <c r="W49" s="328"/>
      <c r="X49" s="328"/>
      <c r="Y49" s="328"/>
      <c r="Z49" s="328"/>
      <c r="AA49" s="328"/>
      <c r="AB49" s="328"/>
    </row>
    <row r="50" ht="15.75" customHeight="1">
      <c r="A50" s="328"/>
      <c r="B50" s="328"/>
      <c r="C50" s="328"/>
      <c r="D50" s="328"/>
      <c r="E50" s="328"/>
      <c r="F50" s="328"/>
      <c r="G50" s="328"/>
      <c r="H50" s="328"/>
      <c r="I50" s="328"/>
      <c r="J50" s="328"/>
      <c r="K50" s="328"/>
      <c r="L50" s="328"/>
      <c r="M50" s="328"/>
      <c r="N50" s="328"/>
      <c r="O50" s="328"/>
      <c r="P50" s="328"/>
      <c r="Q50" s="328"/>
      <c r="R50" s="328"/>
      <c r="S50" s="328"/>
      <c r="T50" s="328"/>
      <c r="U50" s="328"/>
      <c r="V50" s="328"/>
      <c r="W50" s="328"/>
      <c r="X50" s="328"/>
      <c r="Y50" s="328"/>
      <c r="Z50" s="328"/>
      <c r="AA50" s="328"/>
      <c r="AB50" s="328"/>
    </row>
    <row r="51" ht="15.75" customHeight="1">
      <c r="A51" s="328"/>
      <c r="B51" s="328"/>
      <c r="C51" s="328"/>
      <c r="D51" s="328"/>
      <c r="E51" s="328"/>
      <c r="F51" s="328"/>
      <c r="G51" s="328"/>
      <c r="H51" s="328"/>
      <c r="I51" s="328"/>
      <c r="J51" s="328"/>
      <c r="K51" s="328"/>
      <c r="L51" s="328"/>
      <c r="M51" s="328"/>
      <c r="N51" s="328"/>
      <c r="O51" s="328"/>
      <c r="P51" s="328"/>
      <c r="Q51" s="328"/>
      <c r="R51" s="328"/>
      <c r="S51" s="328"/>
      <c r="T51" s="328"/>
      <c r="U51" s="328"/>
      <c r="V51" s="328"/>
      <c r="W51" s="328"/>
      <c r="X51" s="328"/>
      <c r="Y51" s="328"/>
      <c r="Z51" s="328"/>
      <c r="AA51" s="328"/>
      <c r="AB51" s="328"/>
    </row>
    <row r="52" ht="15.75" customHeight="1">
      <c r="A52" s="328"/>
      <c r="B52" s="328"/>
      <c r="C52" s="328"/>
      <c r="D52" s="328"/>
      <c r="E52" s="328"/>
      <c r="F52" s="328"/>
      <c r="G52" s="328"/>
      <c r="H52" s="328"/>
      <c r="I52" s="328"/>
      <c r="J52" s="328"/>
      <c r="K52" s="328"/>
      <c r="L52" s="328"/>
      <c r="M52" s="328"/>
      <c r="N52" s="328"/>
      <c r="O52" s="328"/>
      <c r="P52" s="328"/>
      <c r="Q52" s="328"/>
      <c r="R52" s="328"/>
      <c r="S52" s="328"/>
      <c r="T52" s="328"/>
      <c r="U52" s="328"/>
      <c r="V52" s="328"/>
      <c r="W52" s="328"/>
      <c r="X52" s="328"/>
      <c r="Y52" s="328"/>
      <c r="Z52" s="328"/>
      <c r="AA52" s="328"/>
      <c r="AB52" s="328"/>
    </row>
    <row r="53" ht="15.75" customHeight="1">
      <c r="A53" s="328"/>
      <c r="B53" s="328"/>
      <c r="C53" s="328"/>
      <c r="D53" s="328"/>
      <c r="E53" s="328"/>
      <c r="F53" s="328"/>
      <c r="G53" s="328"/>
      <c r="H53" s="328"/>
      <c r="I53" s="328"/>
      <c r="J53" s="328"/>
      <c r="K53" s="328"/>
      <c r="L53" s="328"/>
      <c r="M53" s="328"/>
      <c r="N53" s="328"/>
      <c r="O53" s="328"/>
      <c r="P53" s="328"/>
      <c r="Q53" s="328"/>
      <c r="R53" s="328"/>
      <c r="S53" s="328"/>
      <c r="T53" s="328"/>
      <c r="U53" s="328"/>
      <c r="V53" s="328"/>
      <c r="W53" s="328"/>
      <c r="X53" s="328"/>
      <c r="Y53" s="328"/>
      <c r="Z53" s="328"/>
      <c r="AA53" s="328"/>
      <c r="AB53" s="328"/>
    </row>
    <row r="54" ht="15.75" customHeight="1">
      <c r="A54" s="328"/>
      <c r="B54" s="328"/>
      <c r="C54" s="328"/>
      <c r="D54" s="328"/>
      <c r="E54" s="328"/>
      <c r="F54" s="328"/>
      <c r="G54" s="328"/>
      <c r="H54" s="328"/>
      <c r="I54" s="328"/>
      <c r="J54" s="328"/>
      <c r="K54" s="328"/>
      <c r="L54" s="328"/>
      <c r="M54" s="328"/>
      <c r="N54" s="328"/>
      <c r="O54" s="328"/>
      <c r="P54" s="328"/>
      <c r="Q54" s="328"/>
      <c r="R54" s="328"/>
      <c r="S54" s="328"/>
      <c r="T54" s="328"/>
      <c r="U54" s="328"/>
      <c r="V54" s="328"/>
      <c r="W54" s="328"/>
      <c r="X54" s="328"/>
      <c r="Y54" s="328"/>
      <c r="Z54" s="328"/>
      <c r="AA54" s="328"/>
      <c r="AB54" s="328"/>
    </row>
    <row r="55" ht="15.75" customHeight="1">
      <c r="A55" s="328"/>
      <c r="B55" s="328"/>
      <c r="C55" s="328"/>
      <c r="D55" s="328"/>
      <c r="E55" s="328"/>
      <c r="F55" s="328"/>
      <c r="G55" s="328"/>
      <c r="H55" s="328"/>
      <c r="I55" s="328"/>
      <c r="J55" s="328"/>
      <c r="K55" s="328"/>
      <c r="L55" s="328"/>
      <c r="M55" s="328"/>
      <c r="N55" s="328"/>
      <c r="O55" s="328"/>
      <c r="P55" s="328"/>
      <c r="Q55" s="328"/>
      <c r="R55" s="328"/>
      <c r="S55" s="328"/>
      <c r="T55" s="328"/>
      <c r="U55" s="328"/>
      <c r="V55" s="328"/>
      <c r="W55" s="328"/>
      <c r="X55" s="328"/>
      <c r="Y55" s="328"/>
      <c r="Z55" s="328"/>
      <c r="AA55" s="328"/>
      <c r="AB55" s="328"/>
    </row>
    <row r="56" ht="15.75" customHeight="1">
      <c r="A56" s="328"/>
      <c r="B56" s="328"/>
      <c r="C56" s="328"/>
      <c r="D56" s="328"/>
      <c r="E56" s="328"/>
      <c r="F56" s="328"/>
      <c r="G56" s="328"/>
      <c r="H56" s="328"/>
      <c r="I56" s="328"/>
      <c r="J56" s="328"/>
      <c r="K56" s="328"/>
      <c r="L56" s="328"/>
      <c r="M56" s="328"/>
      <c r="N56" s="328"/>
      <c r="O56" s="328"/>
      <c r="P56" s="328"/>
      <c r="Q56" s="328"/>
      <c r="R56" s="328"/>
      <c r="S56" s="328"/>
      <c r="T56" s="328"/>
      <c r="U56" s="328"/>
      <c r="V56" s="328"/>
      <c r="W56" s="328"/>
      <c r="X56" s="328"/>
      <c r="Y56" s="328"/>
      <c r="Z56" s="328"/>
      <c r="AA56" s="328"/>
      <c r="AB56" s="328"/>
    </row>
    <row r="57" ht="15.75" customHeight="1">
      <c r="A57" s="328"/>
      <c r="B57" s="328"/>
      <c r="C57" s="328"/>
      <c r="D57" s="328"/>
      <c r="E57" s="328"/>
      <c r="F57" s="328"/>
      <c r="G57" s="328"/>
      <c r="H57" s="328"/>
      <c r="I57" s="328"/>
      <c r="J57" s="328"/>
      <c r="K57" s="328"/>
      <c r="L57" s="328"/>
      <c r="M57" s="328"/>
      <c r="N57" s="328"/>
      <c r="O57" s="328"/>
      <c r="P57" s="328"/>
      <c r="Q57" s="328"/>
      <c r="R57" s="328"/>
      <c r="S57" s="328"/>
      <c r="T57" s="328"/>
      <c r="U57" s="328"/>
      <c r="V57" s="328"/>
      <c r="W57" s="328"/>
      <c r="X57" s="328"/>
      <c r="Y57" s="328"/>
      <c r="Z57" s="328"/>
      <c r="AA57" s="328"/>
      <c r="AB57" s="328"/>
    </row>
    <row r="58" ht="15.75" customHeight="1">
      <c r="A58" s="328"/>
      <c r="B58" s="328"/>
      <c r="C58" s="328"/>
      <c r="D58" s="328"/>
      <c r="E58" s="328"/>
      <c r="F58" s="328"/>
      <c r="G58" s="328"/>
      <c r="H58" s="328"/>
      <c r="I58" s="328"/>
      <c r="J58" s="328"/>
      <c r="K58" s="328"/>
      <c r="L58" s="328"/>
      <c r="M58" s="328"/>
      <c r="N58" s="328"/>
      <c r="O58" s="328"/>
      <c r="P58" s="328"/>
      <c r="Q58" s="328"/>
      <c r="R58" s="328"/>
      <c r="S58" s="328"/>
      <c r="T58" s="328"/>
      <c r="U58" s="328"/>
      <c r="V58" s="328"/>
      <c r="W58" s="328"/>
      <c r="X58" s="328"/>
      <c r="Y58" s="328"/>
      <c r="Z58" s="328"/>
      <c r="AA58" s="328"/>
      <c r="AB58" s="328"/>
    </row>
    <row r="59" ht="15.75" customHeight="1">
      <c r="A59" s="328"/>
      <c r="B59" s="328"/>
      <c r="C59" s="328"/>
      <c r="D59" s="328"/>
      <c r="E59" s="328"/>
      <c r="F59" s="328"/>
      <c r="G59" s="328"/>
      <c r="H59" s="328"/>
      <c r="I59" s="328"/>
      <c r="J59" s="328"/>
      <c r="K59" s="328"/>
      <c r="L59" s="328"/>
      <c r="M59" s="328"/>
      <c r="N59" s="328"/>
      <c r="O59" s="328"/>
      <c r="P59" s="328"/>
      <c r="Q59" s="328"/>
      <c r="R59" s="328"/>
      <c r="S59" s="328"/>
      <c r="T59" s="328"/>
      <c r="U59" s="328"/>
      <c r="V59" s="328"/>
      <c r="W59" s="328"/>
      <c r="X59" s="328"/>
      <c r="Y59" s="328"/>
      <c r="Z59" s="328"/>
      <c r="AA59" s="328"/>
      <c r="AB59" s="328"/>
    </row>
    <row r="60" ht="15.75" customHeight="1">
      <c r="A60" s="328"/>
      <c r="B60" s="328"/>
      <c r="C60" s="328"/>
      <c r="D60" s="328"/>
      <c r="E60" s="328"/>
      <c r="F60" s="328"/>
      <c r="G60" s="328"/>
      <c r="H60" s="328"/>
      <c r="I60" s="328"/>
      <c r="J60" s="328"/>
      <c r="K60" s="328"/>
      <c r="L60" s="328"/>
      <c r="M60" s="328"/>
      <c r="N60" s="328"/>
      <c r="O60" s="328"/>
      <c r="P60" s="328"/>
      <c r="Q60" s="328"/>
      <c r="R60" s="328"/>
      <c r="S60" s="328"/>
      <c r="T60" s="328"/>
      <c r="U60" s="328"/>
      <c r="V60" s="328"/>
      <c r="W60" s="328"/>
      <c r="X60" s="328"/>
      <c r="Y60" s="328"/>
      <c r="Z60" s="328"/>
      <c r="AA60" s="328"/>
      <c r="AB60" s="328"/>
    </row>
    <row r="61" ht="15.75" customHeight="1">
      <c r="A61" s="328"/>
      <c r="B61" s="328"/>
      <c r="C61" s="328"/>
      <c r="D61" s="328"/>
      <c r="E61" s="328"/>
      <c r="F61" s="328"/>
      <c r="G61" s="328"/>
      <c r="H61" s="328"/>
      <c r="I61" s="328"/>
      <c r="J61" s="328"/>
      <c r="K61" s="328"/>
      <c r="L61" s="328"/>
      <c r="M61" s="328"/>
      <c r="N61" s="328"/>
      <c r="O61" s="328"/>
      <c r="P61" s="328"/>
      <c r="Q61" s="328"/>
      <c r="R61" s="328"/>
      <c r="S61" s="328"/>
      <c r="T61" s="328"/>
      <c r="U61" s="328"/>
      <c r="V61" s="328"/>
      <c r="W61" s="328"/>
      <c r="X61" s="328"/>
      <c r="Y61" s="328"/>
      <c r="Z61" s="328"/>
      <c r="AA61" s="328"/>
      <c r="AB61" s="328"/>
    </row>
    <row r="62" ht="15.75" customHeight="1">
      <c r="A62" s="328"/>
      <c r="B62" s="328"/>
      <c r="C62" s="328"/>
      <c r="D62" s="328"/>
      <c r="E62" s="328"/>
      <c r="F62" s="328"/>
      <c r="G62" s="328"/>
      <c r="H62" s="328"/>
      <c r="I62" s="328"/>
      <c r="J62" s="328"/>
      <c r="K62" s="328"/>
      <c r="L62" s="328"/>
      <c r="M62" s="328"/>
      <c r="N62" s="328"/>
      <c r="O62" s="328"/>
      <c r="P62" s="328"/>
      <c r="Q62" s="328"/>
      <c r="R62" s="328"/>
      <c r="S62" s="328"/>
      <c r="T62" s="328"/>
      <c r="U62" s="328"/>
      <c r="V62" s="328"/>
      <c r="W62" s="328"/>
      <c r="X62" s="328"/>
      <c r="Y62" s="328"/>
      <c r="Z62" s="328"/>
      <c r="AA62" s="328"/>
      <c r="AB62" s="328"/>
    </row>
    <row r="63" ht="15.75" customHeight="1">
      <c r="A63" s="328"/>
      <c r="B63" s="328"/>
      <c r="C63" s="328"/>
      <c r="D63" s="328"/>
      <c r="E63" s="328"/>
      <c r="F63" s="328"/>
      <c r="G63" s="328"/>
      <c r="H63" s="328"/>
      <c r="I63" s="328"/>
      <c r="J63" s="328"/>
      <c r="K63" s="328"/>
      <c r="L63" s="328"/>
      <c r="M63" s="328"/>
      <c r="N63" s="328"/>
      <c r="O63" s="328"/>
      <c r="P63" s="328"/>
      <c r="Q63" s="328"/>
      <c r="R63" s="328"/>
      <c r="S63" s="328"/>
      <c r="T63" s="328"/>
      <c r="U63" s="328"/>
      <c r="V63" s="328"/>
      <c r="W63" s="328"/>
      <c r="X63" s="328"/>
      <c r="Y63" s="328"/>
      <c r="Z63" s="328"/>
      <c r="AA63" s="328"/>
      <c r="AB63" s="328"/>
    </row>
    <row r="64" ht="15.75" customHeight="1">
      <c r="A64" s="328"/>
      <c r="B64" s="328"/>
      <c r="C64" s="328"/>
      <c r="D64" s="328"/>
      <c r="E64" s="328"/>
      <c r="F64" s="328"/>
      <c r="G64" s="328"/>
      <c r="H64" s="328"/>
      <c r="I64" s="328"/>
      <c r="J64" s="328"/>
      <c r="K64" s="328"/>
      <c r="L64" s="328"/>
      <c r="M64" s="328"/>
      <c r="N64" s="328"/>
      <c r="O64" s="328"/>
      <c r="P64" s="328"/>
      <c r="Q64" s="328"/>
      <c r="R64" s="328"/>
      <c r="S64" s="328"/>
      <c r="T64" s="328"/>
      <c r="U64" s="328"/>
      <c r="V64" s="328"/>
      <c r="W64" s="328"/>
      <c r="X64" s="328"/>
      <c r="Y64" s="328"/>
      <c r="Z64" s="328"/>
      <c r="AA64" s="328"/>
      <c r="AB64" s="328"/>
    </row>
    <row r="65" ht="15.75" customHeight="1">
      <c r="A65" s="328"/>
      <c r="B65" s="328"/>
      <c r="C65" s="328"/>
      <c r="D65" s="328"/>
      <c r="E65" s="328"/>
      <c r="F65" s="328"/>
      <c r="G65" s="328"/>
      <c r="H65" s="328"/>
      <c r="I65" s="328"/>
      <c r="J65" s="328"/>
      <c r="K65" s="328"/>
      <c r="L65" s="328"/>
      <c r="M65" s="328"/>
      <c r="N65" s="328"/>
      <c r="O65" s="328"/>
      <c r="P65" s="328"/>
      <c r="Q65" s="328"/>
      <c r="R65" s="328"/>
      <c r="S65" s="328"/>
      <c r="T65" s="328"/>
      <c r="U65" s="328"/>
      <c r="V65" s="328"/>
      <c r="W65" s="328"/>
      <c r="X65" s="328"/>
      <c r="Y65" s="328"/>
      <c r="Z65" s="328"/>
      <c r="AA65" s="328"/>
      <c r="AB65" s="328"/>
    </row>
    <row r="66" ht="15.75" customHeight="1">
      <c r="A66" s="328"/>
      <c r="B66" s="328"/>
      <c r="C66" s="328"/>
      <c r="D66" s="328"/>
      <c r="E66" s="328"/>
      <c r="F66" s="328"/>
      <c r="G66" s="328"/>
      <c r="H66" s="328"/>
      <c r="I66" s="328"/>
      <c r="J66" s="328"/>
      <c r="K66" s="328"/>
      <c r="L66" s="328"/>
      <c r="M66" s="328"/>
      <c r="N66" s="328"/>
      <c r="O66" s="328"/>
      <c r="P66" s="328"/>
      <c r="Q66" s="328"/>
      <c r="R66" s="328"/>
      <c r="S66" s="328"/>
      <c r="T66" s="328"/>
      <c r="U66" s="328"/>
      <c r="V66" s="328"/>
      <c r="W66" s="328"/>
      <c r="X66" s="328"/>
      <c r="Y66" s="328"/>
      <c r="Z66" s="328"/>
      <c r="AA66" s="328"/>
      <c r="AB66" s="328"/>
    </row>
    <row r="67" ht="15.75" customHeight="1">
      <c r="A67" s="328"/>
      <c r="B67" s="328"/>
      <c r="C67" s="328"/>
      <c r="D67" s="328"/>
      <c r="E67" s="328"/>
      <c r="F67" s="328"/>
      <c r="G67" s="328"/>
      <c r="H67" s="328"/>
      <c r="I67" s="328"/>
      <c r="J67" s="328"/>
      <c r="K67" s="328"/>
      <c r="L67" s="328"/>
      <c r="M67" s="328"/>
      <c r="N67" s="328"/>
      <c r="O67" s="328"/>
      <c r="P67" s="328"/>
      <c r="Q67" s="328"/>
      <c r="R67" s="328"/>
      <c r="S67" s="328"/>
      <c r="T67" s="328"/>
      <c r="U67" s="328"/>
      <c r="V67" s="328"/>
      <c r="W67" s="328"/>
      <c r="X67" s="328"/>
      <c r="Y67" s="328"/>
      <c r="Z67" s="328"/>
      <c r="AA67" s="328"/>
      <c r="AB67" s="328"/>
    </row>
    <row r="68" ht="15.75" customHeight="1">
      <c r="A68" s="328"/>
      <c r="B68" s="328"/>
      <c r="C68" s="328"/>
      <c r="D68" s="328"/>
      <c r="E68" s="328"/>
      <c r="F68" s="328"/>
      <c r="G68" s="328"/>
      <c r="H68" s="328"/>
      <c r="I68" s="328"/>
      <c r="J68" s="328"/>
      <c r="K68" s="328"/>
      <c r="L68" s="328"/>
      <c r="M68" s="328"/>
      <c r="N68" s="328"/>
      <c r="O68" s="328"/>
      <c r="P68" s="328"/>
      <c r="Q68" s="328"/>
      <c r="R68" s="328"/>
      <c r="S68" s="328"/>
      <c r="T68" s="328"/>
      <c r="U68" s="328"/>
      <c r="V68" s="328"/>
      <c r="W68" s="328"/>
      <c r="X68" s="328"/>
      <c r="Y68" s="328"/>
      <c r="Z68" s="328"/>
      <c r="AA68" s="328"/>
      <c r="AB68" s="328"/>
    </row>
    <row r="69" ht="15.75" customHeight="1">
      <c r="A69" s="328"/>
      <c r="B69" s="328"/>
      <c r="C69" s="328"/>
      <c r="D69" s="328"/>
      <c r="E69" s="328"/>
      <c r="F69" s="328"/>
      <c r="G69" s="328"/>
      <c r="H69" s="328"/>
      <c r="I69" s="328"/>
      <c r="J69" s="328"/>
      <c r="K69" s="328"/>
      <c r="L69" s="328"/>
      <c r="M69" s="328"/>
      <c r="N69" s="328"/>
      <c r="O69" s="328"/>
      <c r="P69" s="328"/>
      <c r="Q69" s="328"/>
      <c r="R69" s="328"/>
      <c r="S69" s="328"/>
      <c r="T69" s="328"/>
      <c r="U69" s="328"/>
      <c r="V69" s="328"/>
      <c r="W69" s="328"/>
      <c r="X69" s="328"/>
      <c r="Y69" s="328"/>
      <c r="Z69" s="328"/>
      <c r="AA69" s="328"/>
      <c r="AB69" s="328"/>
    </row>
    <row r="70" ht="15.75" customHeight="1">
      <c r="A70" s="328"/>
      <c r="B70" s="328"/>
      <c r="C70" s="328"/>
      <c r="D70" s="328"/>
      <c r="E70" s="328"/>
      <c r="F70" s="328"/>
      <c r="G70" s="328"/>
      <c r="H70" s="328"/>
      <c r="I70" s="328"/>
      <c r="J70" s="328"/>
      <c r="K70" s="328"/>
      <c r="L70" s="328"/>
      <c r="M70" s="328"/>
      <c r="N70" s="328"/>
      <c r="O70" s="328"/>
      <c r="P70" s="328"/>
      <c r="Q70" s="328"/>
      <c r="R70" s="328"/>
      <c r="S70" s="328"/>
      <c r="T70" s="328"/>
      <c r="U70" s="328"/>
      <c r="V70" s="328"/>
      <c r="W70" s="328"/>
      <c r="X70" s="328"/>
      <c r="Y70" s="328"/>
      <c r="Z70" s="328"/>
      <c r="AA70" s="328"/>
      <c r="AB70" s="328"/>
    </row>
    <row r="71" ht="15.75" customHeight="1">
      <c r="A71" s="328"/>
      <c r="B71" s="328"/>
      <c r="C71" s="328"/>
      <c r="D71" s="328"/>
      <c r="E71" s="328"/>
      <c r="F71" s="328"/>
      <c r="G71" s="328"/>
      <c r="H71" s="328"/>
      <c r="I71" s="328"/>
      <c r="J71" s="328"/>
      <c r="K71" s="328"/>
      <c r="L71" s="328"/>
      <c r="M71" s="328"/>
      <c r="N71" s="328"/>
      <c r="O71" s="328"/>
      <c r="P71" s="328"/>
      <c r="Q71" s="328"/>
      <c r="R71" s="328"/>
      <c r="S71" s="328"/>
      <c r="T71" s="328"/>
      <c r="U71" s="328"/>
      <c r="V71" s="328"/>
      <c r="W71" s="328"/>
      <c r="X71" s="328"/>
      <c r="Y71" s="328"/>
      <c r="Z71" s="328"/>
      <c r="AA71" s="328"/>
      <c r="AB71" s="328"/>
    </row>
    <row r="72" ht="15.75" customHeight="1">
      <c r="A72" s="328"/>
      <c r="B72" s="328"/>
      <c r="C72" s="328"/>
      <c r="D72" s="328"/>
      <c r="E72" s="328"/>
      <c r="F72" s="328"/>
      <c r="G72" s="328"/>
      <c r="H72" s="328"/>
      <c r="I72" s="328"/>
      <c r="J72" s="328"/>
      <c r="K72" s="328"/>
      <c r="L72" s="328"/>
      <c r="M72" s="328"/>
      <c r="N72" s="328"/>
      <c r="O72" s="328"/>
      <c r="P72" s="328"/>
      <c r="Q72" s="328"/>
      <c r="R72" s="328"/>
      <c r="S72" s="328"/>
      <c r="T72" s="328"/>
      <c r="U72" s="328"/>
      <c r="V72" s="328"/>
      <c r="W72" s="328"/>
      <c r="X72" s="328"/>
      <c r="Y72" s="328"/>
      <c r="Z72" s="328"/>
      <c r="AA72" s="328"/>
      <c r="AB72" s="328"/>
    </row>
    <row r="73" ht="15.75" customHeight="1">
      <c r="A73" s="328"/>
      <c r="B73" s="328"/>
      <c r="C73" s="328"/>
      <c r="D73" s="328"/>
      <c r="E73" s="328"/>
      <c r="F73" s="328"/>
      <c r="G73" s="328"/>
      <c r="H73" s="328"/>
      <c r="I73" s="328"/>
      <c r="J73" s="328"/>
      <c r="K73" s="328"/>
      <c r="L73" s="328"/>
      <c r="M73" s="328"/>
      <c r="N73" s="328"/>
      <c r="O73" s="328"/>
      <c r="P73" s="328"/>
      <c r="Q73" s="328"/>
      <c r="R73" s="328"/>
      <c r="S73" s="328"/>
      <c r="T73" s="328"/>
      <c r="U73" s="328"/>
      <c r="V73" s="328"/>
      <c r="W73" s="328"/>
      <c r="X73" s="328"/>
      <c r="Y73" s="328"/>
      <c r="Z73" s="328"/>
      <c r="AA73" s="328"/>
      <c r="AB73" s="328"/>
    </row>
    <row r="74" ht="15.75" customHeight="1">
      <c r="A74" s="328"/>
      <c r="B74" s="328"/>
      <c r="C74" s="328"/>
      <c r="D74" s="328"/>
      <c r="E74" s="328"/>
      <c r="F74" s="328"/>
      <c r="G74" s="328"/>
      <c r="H74" s="328"/>
      <c r="I74" s="328"/>
      <c r="J74" s="328"/>
      <c r="K74" s="328"/>
      <c r="L74" s="328"/>
      <c r="M74" s="328"/>
      <c r="N74" s="328"/>
      <c r="O74" s="328"/>
      <c r="P74" s="328"/>
      <c r="Q74" s="328"/>
      <c r="R74" s="328"/>
      <c r="S74" s="328"/>
      <c r="T74" s="328"/>
      <c r="U74" s="328"/>
      <c r="V74" s="328"/>
      <c r="W74" s="328"/>
      <c r="X74" s="328"/>
      <c r="Y74" s="328"/>
      <c r="Z74" s="328"/>
      <c r="AA74" s="328"/>
      <c r="AB74" s="328"/>
    </row>
    <row r="75" ht="15.75" customHeight="1">
      <c r="A75" s="328"/>
      <c r="B75" s="328"/>
      <c r="C75" s="328"/>
      <c r="D75" s="328"/>
      <c r="E75" s="328"/>
      <c r="F75" s="328"/>
      <c r="G75" s="328"/>
      <c r="H75" s="328"/>
      <c r="I75" s="328"/>
      <c r="J75" s="328"/>
      <c r="K75" s="328"/>
      <c r="L75" s="328"/>
      <c r="M75" s="328"/>
      <c r="N75" s="328"/>
      <c r="O75" s="328"/>
      <c r="P75" s="328"/>
      <c r="Q75" s="328"/>
      <c r="R75" s="328"/>
      <c r="S75" s="328"/>
      <c r="T75" s="328"/>
      <c r="U75" s="328"/>
      <c r="V75" s="328"/>
      <c r="W75" s="328"/>
      <c r="X75" s="328"/>
      <c r="Y75" s="328"/>
      <c r="Z75" s="328"/>
      <c r="AA75" s="328"/>
      <c r="AB75" s="328"/>
    </row>
    <row r="76" ht="15.75" customHeight="1">
      <c r="A76" s="328"/>
      <c r="B76" s="328"/>
      <c r="C76" s="328"/>
      <c r="D76" s="328"/>
      <c r="E76" s="328"/>
      <c r="F76" s="328"/>
      <c r="G76" s="328"/>
      <c r="H76" s="328"/>
      <c r="I76" s="328"/>
      <c r="J76" s="328"/>
      <c r="K76" s="328"/>
      <c r="L76" s="328"/>
      <c r="M76" s="328"/>
      <c r="N76" s="328"/>
      <c r="O76" s="328"/>
      <c r="P76" s="328"/>
      <c r="Q76" s="328"/>
      <c r="R76" s="328"/>
      <c r="S76" s="328"/>
      <c r="T76" s="328"/>
      <c r="U76" s="328"/>
      <c r="V76" s="328"/>
      <c r="W76" s="328"/>
      <c r="X76" s="328"/>
      <c r="Y76" s="328"/>
      <c r="Z76" s="328"/>
      <c r="AA76" s="328"/>
      <c r="AB76" s="328"/>
    </row>
    <row r="77" ht="15.75" customHeight="1">
      <c r="A77" s="328"/>
      <c r="B77" s="328"/>
      <c r="C77" s="328"/>
      <c r="D77" s="328"/>
      <c r="E77" s="328"/>
      <c r="F77" s="328"/>
      <c r="G77" s="328"/>
      <c r="H77" s="328"/>
      <c r="I77" s="328"/>
      <c r="J77" s="328"/>
      <c r="K77" s="328"/>
      <c r="L77" s="328"/>
      <c r="M77" s="328"/>
      <c r="N77" s="328"/>
      <c r="O77" s="328"/>
      <c r="P77" s="328"/>
      <c r="Q77" s="328"/>
      <c r="R77" s="328"/>
      <c r="S77" s="328"/>
      <c r="T77" s="328"/>
      <c r="U77" s="328"/>
      <c r="V77" s="328"/>
      <c r="W77" s="328"/>
      <c r="X77" s="328"/>
      <c r="Y77" s="328"/>
      <c r="Z77" s="328"/>
      <c r="AA77" s="328"/>
      <c r="AB77" s="328"/>
    </row>
    <row r="78" ht="15.75" customHeight="1">
      <c r="A78" s="328"/>
      <c r="B78" s="328"/>
      <c r="C78" s="328"/>
      <c r="D78" s="328"/>
      <c r="E78" s="328"/>
      <c r="F78" s="328"/>
      <c r="G78" s="328"/>
      <c r="H78" s="328"/>
      <c r="I78" s="328"/>
      <c r="J78" s="328"/>
      <c r="K78" s="328"/>
      <c r="L78" s="328"/>
      <c r="M78" s="328"/>
      <c r="N78" s="328"/>
      <c r="O78" s="328"/>
      <c r="P78" s="328"/>
      <c r="Q78" s="328"/>
      <c r="R78" s="328"/>
      <c r="S78" s="328"/>
      <c r="T78" s="328"/>
      <c r="U78" s="328"/>
      <c r="V78" s="328"/>
      <c r="W78" s="328"/>
      <c r="X78" s="328"/>
      <c r="Y78" s="328"/>
      <c r="Z78" s="328"/>
      <c r="AA78" s="328"/>
      <c r="AB78" s="328"/>
    </row>
    <row r="79" ht="15.75" customHeight="1">
      <c r="A79" s="328"/>
      <c r="B79" s="328"/>
      <c r="C79" s="328"/>
      <c r="D79" s="328"/>
      <c r="E79" s="328"/>
      <c r="F79" s="328"/>
      <c r="G79" s="328"/>
      <c r="H79" s="328"/>
      <c r="I79" s="328"/>
      <c r="J79" s="328"/>
      <c r="K79" s="328"/>
      <c r="L79" s="328"/>
      <c r="M79" s="328"/>
      <c r="N79" s="328"/>
      <c r="O79" s="328"/>
      <c r="P79" s="328"/>
      <c r="Q79" s="328"/>
      <c r="R79" s="328"/>
      <c r="S79" s="328"/>
      <c r="T79" s="328"/>
      <c r="U79" s="328"/>
      <c r="V79" s="328"/>
      <c r="W79" s="328"/>
      <c r="X79" s="328"/>
      <c r="Y79" s="328"/>
      <c r="Z79" s="328"/>
      <c r="AA79" s="328"/>
      <c r="AB79" s="328"/>
    </row>
    <row r="80" ht="15.75" customHeight="1">
      <c r="A80" s="328"/>
      <c r="B80" s="328"/>
      <c r="C80" s="328"/>
      <c r="D80" s="328"/>
      <c r="E80" s="328"/>
      <c r="F80" s="328"/>
      <c r="G80" s="328"/>
      <c r="H80" s="328"/>
      <c r="I80" s="328"/>
      <c r="J80" s="328"/>
      <c r="K80" s="328"/>
      <c r="L80" s="328"/>
      <c r="M80" s="328"/>
      <c r="N80" s="328"/>
      <c r="O80" s="328"/>
      <c r="P80" s="328"/>
      <c r="Q80" s="328"/>
      <c r="R80" s="328"/>
      <c r="S80" s="328"/>
      <c r="T80" s="328"/>
      <c r="U80" s="328"/>
      <c r="V80" s="328"/>
      <c r="W80" s="328"/>
      <c r="X80" s="328"/>
      <c r="Y80" s="328"/>
      <c r="Z80" s="328"/>
      <c r="AA80" s="328"/>
      <c r="AB80" s="328"/>
    </row>
    <row r="81" ht="15.75" customHeight="1">
      <c r="A81" s="328"/>
      <c r="B81" s="328"/>
      <c r="C81" s="328"/>
      <c r="D81" s="328"/>
      <c r="E81" s="328"/>
      <c r="F81" s="328"/>
      <c r="G81" s="328"/>
      <c r="H81" s="328"/>
      <c r="I81" s="328"/>
      <c r="J81" s="328"/>
      <c r="K81" s="328"/>
      <c r="L81" s="328"/>
      <c r="M81" s="328"/>
      <c r="N81" s="328"/>
      <c r="O81" s="328"/>
      <c r="P81" s="328"/>
      <c r="Q81" s="328"/>
      <c r="R81" s="328"/>
      <c r="S81" s="328"/>
      <c r="T81" s="328"/>
      <c r="U81" s="328"/>
      <c r="V81" s="328"/>
      <c r="W81" s="328"/>
      <c r="X81" s="328"/>
      <c r="Y81" s="328"/>
      <c r="Z81" s="328"/>
      <c r="AA81" s="328"/>
      <c r="AB81" s="328"/>
    </row>
    <row r="82" ht="15.75" customHeight="1">
      <c r="A82" s="328"/>
      <c r="B82" s="328"/>
      <c r="C82" s="328"/>
      <c r="D82" s="328"/>
      <c r="E82" s="328"/>
      <c r="F82" s="328"/>
      <c r="G82" s="328"/>
      <c r="H82" s="328"/>
      <c r="I82" s="328"/>
      <c r="J82" s="328"/>
      <c r="K82" s="328"/>
      <c r="L82" s="328"/>
      <c r="M82" s="328"/>
      <c r="N82" s="328"/>
      <c r="O82" s="328"/>
      <c r="P82" s="328"/>
      <c r="Q82" s="328"/>
      <c r="R82" s="328"/>
      <c r="S82" s="328"/>
      <c r="T82" s="328"/>
      <c r="U82" s="328"/>
      <c r="V82" s="328"/>
      <c r="W82" s="328"/>
      <c r="X82" s="328"/>
      <c r="Y82" s="328"/>
      <c r="Z82" s="328"/>
      <c r="AA82" s="328"/>
      <c r="AB82" s="328"/>
    </row>
    <row r="83" ht="15.75" customHeight="1">
      <c r="A83" s="328"/>
      <c r="B83" s="328"/>
      <c r="C83" s="328"/>
      <c r="D83" s="328"/>
      <c r="E83" s="328"/>
      <c r="F83" s="328"/>
      <c r="G83" s="328"/>
      <c r="H83" s="328"/>
      <c r="I83" s="328"/>
      <c r="J83" s="328"/>
      <c r="K83" s="328"/>
      <c r="L83" s="328"/>
      <c r="M83" s="328"/>
      <c r="N83" s="328"/>
      <c r="O83" s="328"/>
      <c r="P83" s="328"/>
      <c r="Q83" s="328"/>
      <c r="R83" s="328"/>
      <c r="S83" s="328"/>
      <c r="T83" s="328"/>
      <c r="U83" s="328"/>
      <c r="V83" s="328"/>
      <c r="W83" s="328"/>
      <c r="X83" s="328"/>
      <c r="Y83" s="328"/>
      <c r="Z83" s="328"/>
      <c r="AA83" s="328"/>
      <c r="AB83" s="328"/>
    </row>
    <row r="84" ht="15.75" customHeight="1">
      <c r="A84" s="328"/>
      <c r="B84" s="328"/>
      <c r="C84" s="328"/>
      <c r="D84" s="328"/>
      <c r="E84" s="328"/>
      <c r="F84" s="328"/>
      <c r="G84" s="328"/>
      <c r="H84" s="328"/>
      <c r="I84" s="328"/>
      <c r="J84" s="328"/>
      <c r="K84" s="328"/>
      <c r="L84" s="328"/>
      <c r="M84" s="328"/>
      <c r="N84" s="328"/>
      <c r="O84" s="328"/>
      <c r="P84" s="328"/>
      <c r="Q84" s="328"/>
      <c r="R84" s="328"/>
      <c r="S84" s="328"/>
      <c r="T84" s="328"/>
      <c r="U84" s="328"/>
      <c r="V84" s="328"/>
      <c r="W84" s="328"/>
      <c r="X84" s="328"/>
      <c r="Y84" s="328"/>
      <c r="Z84" s="328"/>
      <c r="AA84" s="328"/>
      <c r="AB84" s="328"/>
    </row>
    <row r="85" ht="15.75" customHeight="1">
      <c r="A85" s="328"/>
      <c r="B85" s="328"/>
      <c r="C85" s="328"/>
      <c r="D85" s="328"/>
      <c r="E85" s="328"/>
      <c r="F85" s="328"/>
      <c r="G85" s="328"/>
      <c r="H85" s="328"/>
      <c r="I85" s="328"/>
      <c r="J85" s="328"/>
      <c r="K85" s="328"/>
      <c r="L85" s="328"/>
      <c r="M85" s="328"/>
      <c r="N85" s="328"/>
      <c r="O85" s="328"/>
      <c r="P85" s="328"/>
      <c r="Q85" s="328"/>
      <c r="R85" s="328"/>
      <c r="S85" s="328"/>
      <c r="T85" s="328"/>
      <c r="U85" s="328"/>
      <c r="V85" s="328"/>
      <c r="W85" s="328"/>
      <c r="X85" s="328"/>
      <c r="Y85" s="328"/>
      <c r="Z85" s="328"/>
      <c r="AA85" s="328"/>
      <c r="AB85" s="328"/>
    </row>
    <row r="86" ht="15.75" customHeight="1">
      <c r="A86" s="328"/>
      <c r="B86" s="328"/>
      <c r="C86" s="328"/>
      <c r="D86" s="328"/>
      <c r="E86" s="328"/>
      <c r="F86" s="328"/>
      <c r="G86" s="328"/>
      <c r="H86" s="328"/>
      <c r="I86" s="328"/>
      <c r="J86" s="328"/>
      <c r="K86" s="328"/>
      <c r="L86" s="328"/>
      <c r="M86" s="328"/>
      <c r="N86" s="328"/>
      <c r="O86" s="328"/>
      <c r="P86" s="328"/>
      <c r="Q86" s="328"/>
      <c r="R86" s="328"/>
      <c r="S86" s="328"/>
      <c r="T86" s="328"/>
      <c r="U86" s="328"/>
      <c r="V86" s="328"/>
      <c r="W86" s="328"/>
      <c r="X86" s="328"/>
      <c r="Y86" s="328"/>
      <c r="Z86" s="328"/>
      <c r="AA86" s="328"/>
      <c r="AB86" s="328"/>
    </row>
    <row r="87" ht="15.75" customHeight="1">
      <c r="A87" s="328"/>
      <c r="B87" s="328"/>
      <c r="C87" s="328"/>
      <c r="D87" s="328"/>
      <c r="E87" s="328"/>
      <c r="F87" s="328"/>
      <c r="G87" s="328"/>
      <c r="H87" s="328"/>
      <c r="I87" s="328"/>
      <c r="J87" s="328"/>
      <c r="K87" s="328"/>
      <c r="L87" s="328"/>
      <c r="M87" s="328"/>
      <c r="N87" s="328"/>
      <c r="O87" s="328"/>
      <c r="P87" s="328"/>
      <c r="Q87" s="328"/>
      <c r="R87" s="328"/>
      <c r="S87" s="328"/>
      <c r="T87" s="328"/>
      <c r="U87" s="328"/>
      <c r="V87" s="328"/>
      <c r="W87" s="328"/>
      <c r="X87" s="328"/>
      <c r="Y87" s="328"/>
      <c r="Z87" s="328"/>
      <c r="AA87" s="328"/>
      <c r="AB87" s="328"/>
    </row>
    <row r="88" ht="15.75" customHeight="1">
      <c r="A88" s="328"/>
      <c r="B88" s="328"/>
      <c r="C88" s="328"/>
      <c r="D88" s="328"/>
      <c r="E88" s="328"/>
      <c r="F88" s="328"/>
      <c r="G88" s="328"/>
      <c r="H88" s="328"/>
      <c r="I88" s="328"/>
      <c r="J88" s="328"/>
      <c r="K88" s="328"/>
      <c r="L88" s="328"/>
      <c r="M88" s="328"/>
      <c r="N88" s="328"/>
      <c r="O88" s="328"/>
      <c r="P88" s="328"/>
      <c r="Q88" s="328"/>
      <c r="R88" s="328"/>
      <c r="S88" s="328"/>
      <c r="T88" s="328"/>
      <c r="U88" s="328"/>
      <c r="V88" s="328"/>
      <c r="W88" s="328"/>
      <c r="X88" s="328"/>
      <c r="Y88" s="328"/>
      <c r="Z88" s="328"/>
      <c r="AA88" s="328"/>
      <c r="AB88" s="328"/>
    </row>
    <row r="89" ht="15.75" customHeight="1">
      <c r="A89" s="328"/>
      <c r="B89" s="328"/>
      <c r="C89" s="328"/>
      <c r="D89" s="328"/>
      <c r="E89" s="328"/>
      <c r="F89" s="328"/>
      <c r="G89" s="328"/>
      <c r="H89" s="328"/>
      <c r="I89" s="328"/>
      <c r="J89" s="328"/>
      <c r="K89" s="328"/>
      <c r="L89" s="328"/>
      <c r="M89" s="328"/>
      <c r="N89" s="328"/>
      <c r="O89" s="328"/>
      <c r="P89" s="328"/>
      <c r="Q89" s="328"/>
      <c r="R89" s="328"/>
      <c r="S89" s="328"/>
      <c r="T89" s="328"/>
      <c r="U89" s="328"/>
      <c r="V89" s="328"/>
      <c r="W89" s="328"/>
      <c r="X89" s="328"/>
      <c r="Y89" s="328"/>
      <c r="Z89" s="328"/>
      <c r="AA89" s="328"/>
      <c r="AB89" s="328"/>
    </row>
    <row r="90" ht="15.75" customHeight="1">
      <c r="A90" s="328"/>
      <c r="B90" s="328"/>
      <c r="C90" s="328"/>
      <c r="D90" s="328"/>
      <c r="E90" s="328"/>
      <c r="F90" s="328"/>
      <c r="G90" s="328"/>
      <c r="H90" s="328"/>
      <c r="I90" s="328"/>
      <c r="J90" s="328"/>
      <c r="K90" s="328"/>
      <c r="L90" s="328"/>
      <c r="M90" s="328"/>
      <c r="N90" s="328"/>
      <c r="O90" s="328"/>
      <c r="P90" s="328"/>
      <c r="Q90" s="328"/>
      <c r="R90" s="328"/>
      <c r="S90" s="328"/>
      <c r="T90" s="328"/>
      <c r="U90" s="328"/>
      <c r="V90" s="328"/>
      <c r="W90" s="328"/>
      <c r="X90" s="328"/>
      <c r="Y90" s="328"/>
      <c r="Z90" s="328"/>
      <c r="AA90" s="328"/>
      <c r="AB90" s="328"/>
    </row>
    <row r="91" ht="15.75" customHeight="1">
      <c r="A91" s="328"/>
      <c r="B91" s="328"/>
      <c r="C91" s="328"/>
      <c r="D91" s="328"/>
      <c r="E91" s="328"/>
      <c r="F91" s="328"/>
      <c r="G91" s="328"/>
      <c r="H91" s="328"/>
      <c r="I91" s="328"/>
      <c r="J91" s="328"/>
      <c r="K91" s="328"/>
      <c r="L91" s="328"/>
      <c r="M91" s="328"/>
      <c r="N91" s="328"/>
      <c r="O91" s="328"/>
      <c r="P91" s="328"/>
      <c r="Q91" s="328"/>
      <c r="R91" s="328"/>
      <c r="S91" s="328"/>
      <c r="T91" s="328"/>
      <c r="U91" s="328"/>
      <c r="V91" s="328"/>
      <c r="W91" s="328"/>
      <c r="X91" s="328"/>
      <c r="Y91" s="328"/>
      <c r="Z91" s="328"/>
      <c r="AA91" s="328"/>
      <c r="AB91" s="328"/>
    </row>
    <row r="92" ht="15.75" customHeight="1">
      <c r="A92" s="328"/>
      <c r="B92" s="328"/>
      <c r="C92" s="328"/>
      <c r="D92" s="328"/>
      <c r="E92" s="328"/>
      <c r="F92" s="328"/>
      <c r="G92" s="328"/>
      <c r="H92" s="328"/>
      <c r="I92" s="328"/>
      <c r="J92" s="328"/>
      <c r="K92" s="328"/>
      <c r="L92" s="328"/>
      <c r="M92" s="328"/>
      <c r="N92" s="328"/>
      <c r="O92" s="328"/>
      <c r="P92" s="328"/>
      <c r="Q92" s="328"/>
      <c r="R92" s="328"/>
      <c r="S92" s="328"/>
      <c r="T92" s="328"/>
      <c r="U92" s="328"/>
      <c r="V92" s="328"/>
      <c r="W92" s="328"/>
      <c r="X92" s="328"/>
      <c r="Y92" s="328"/>
      <c r="Z92" s="328"/>
      <c r="AA92" s="328"/>
      <c r="AB92" s="328"/>
    </row>
    <row r="93" ht="15.75" customHeight="1">
      <c r="A93" s="328"/>
      <c r="B93" s="328"/>
      <c r="C93" s="328"/>
      <c r="D93" s="328"/>
      <c r="E93" s="328"/>
      <c r="F93" s="328"/>
      <c r="G93" s="328"/>
      <c r="H93" s="328"/>
      <c r="I93" s="328"/>
      <c r="J93" s="328"/>
      <c r="K93" s="328"/>
      <c r="L93" s="328"/>
      <c r="M93" s="328"/>
      <c r="N93" s="328"/>
      <c r="O93" s="328"/>
      <c r="P93" s="328"/>
      <c r="Q93" s="328"/>
      <c r="R93" s="328"/>
      <c r="S93" s="328"/>
      <c r="T93" s="328"/>
      <c r="U93" s="328"/>
      <c r="V93" s="328"/>
      <c r="W93" s="328"/>
      <c r="X93" s="328"/>
      <c r="Y93" s="328"/>
      <c r="Z93" s="328"/>
      <c r="AA93" s="328"/>
      <c r="AB93" s="328"/>
    </row>
    <row r="94" ht="15.75" customHeight="1">
      <c r="A94" s="328"/>
      <c r="B94" s="328"/>
      <c r="C94" s="328"/>
      <c r="D94" s="328"/>
      <c r="E94" s="328"/>
      <c r="F94" s="328"/>
      <c r="G94" s="328"/>
      <c r="H94" s="328"/>
      <c r="I94" s="328"/>
      <c r="J94" s="328"/>
      <c r="K94" s="328"/>
      <c r="L94" s="328"/>
      <c r="M94" s="328"/>
      <c r="N94" s="328"/>
      <c r="O94" s="328"/>
      <c r="P94" s="328"/>
      <c r="Q94" s="328"/>
      <c r="R94" s="328"/>
      <c r="S94" s="328"/>
      <c r="T94" s="328"/>
      <c r="U94" s="328"/>
      <c r="V94" s="328"/>
      <c r="W94" s="328"/>
      <c r="X94" s="328"/>
      <c r="Y94" s="328"/>
      <c r="Z94" s="328"/>
      <c r="AA94" s="328"/>
      <c r="AB94" s="328"/>
    </row>
    <row r="95" ht="15.75" customHeight="1">
      <c r="A95" s="328"/>
      <c r="B95" s="328"/>
      <c r="C95" s="328"/>
      <c r="D95" s="328"/>
      <c r="E95" s="328"/>
      <c r="F95" s="328"/>
      <c r="G95" s="328"/>
      <c r="H95" s="328"/>
      <c r="I95" s="328"/>
      <c r="J95" s="328"/>
      <c r="K95" s="328"/>
      <c r="L95" s="328"/>
      <c r="M95" s="328"/>
      <c r="N95" s="328"/>
      <c r="O95" s="328"/>
      <c r="P95" s="328"/>
      <c r="Q95" s="328"/>
      <c r="R95" s="328"/>
      <c r="S95" s="328"/>
      <c r="T95" s="328"/>
      <c r="U95" s="328"/>
      <c r="V95" s="328"/>
      <c r="W95" s="328"/>
      <c r="X95" s="328"/>
      <c r="Y95" s="328"/>
      <c r="Z95" s="328"/>
      <c r="AA95" s="328"/>
      <c r="AB95" s="328"/>
    </row>
    <row r="96" ht="15.75" customHeight="1">
      <c r="A96" s="328"/>
      <c r="B96" s="328"/>
      <c r="C96" s="328"/>
      <c r="D96" s="328"/>
      <c r="E96" s="328"/>
      <c r="F96" s="328"/>
      <c r="G96" s="328"/>
      <c r="H96" s="328"/>
      <c r="I96" s="328"/>
      <c r="J96" s="328"/>
      <c r="K96" s="328"/>
      <c r="L96" s="328"/>
      <c r="M96" s="328"/>
      <c r="N96" s="328"/>
      <c r="O96" s="328"/>
      <c r="P96" s="328"/>
      <c r="Q96" s="328"/>
      <c r="R96" s="328"/>
      <c r="S96" s="328"/>
      <c r="T96" s="328"/>
      <c r="U96" s="328"/>
      <c r="V96" s="328"/>
      <c r="W96" s="328"/>
      <c r="X96" s="328"/>
      <c r="Y96" s="328"/>
      <c r="Z96" s="328"/>
      <c r="AA96" s="328"/>
      <c r="AB96" s="328"/>
    </row>
    <row r="97" ht="15.75" customHeight="1">
      <c r="A97" s="328"/>
      <c r="B97" s="328"/>
      <c r="C97" s="328"/>
      <c r="D97" s="328"/>
      <c r="E97" s="328"/>
      <c r="F97" s="328"/>
      <c r="G97" s="328"/>
      <c r="H97" s="328"/>
      <c r="I97" s="328"/>
      <c r="J97" s="328"/>
      <c r="K97" s="328"/>
      <c r="L97" s="328"/>
      <c r="M97" s="328"/>
      <c r="N97" s="328"/>
      <c r="O97" s="328"/>
      <c r="P97" s="328"/>
      <c r="Q97" s="328"/>
      <c r="R97" s="328"/>
      <c r="S97" s="328"/>
      <c r="T97" s="328"/>
      <c r="U97" s="328"/>
      <c r="V97" s="328"/>
      <c r="W97" s="328"/>
      <c r="X97" s="328"/>
      <c r="Y97" s="328"/>
      <c r="Z97" s="328"/>
      <c r="AA97" s="328"/>
      <c r="AB97" s="328"/>
    </row>
    <row r="98" ht="15.75" customHeight="1">
      <c r="A98" s="328"/>
      <c r="B98" s="328"/>
      <c r="C98" s="328"/>
      <c r="D98" s="328"/>
      <c r="E98" s="328"/>
      <c r="F98" s="328"/>
      <c r="G98" s="328"/>
      <c r="H98" s="328"/>
      <c r="I98" s="328"/>
      <c r="J98" s="328"/>
      <c r="K98" s="328"/>
      <c r="L98" s="328"/>
      <c r="M98" s="328"/>
      <c r="N98" s="328"/>
      <c r="O98" s="328"/>
      <c r="P98" s="328"/>
      <c r="Q98" s="328"/>
      <c r="R98" s="328"/>
      <c r="S98" s="328"/>
      <c r="T98" s="328"/>
      <c r="U98" s="328"/>
      <c r="V98" s="328"/>
      <c r="W98" s="328"/>
      <c r="X98" s="328"/>
      <c r="Y98" s="328"/>
      <c r="Z98" s="328"/>
      <c r="AA98" s="328"/>
      <c r="AB98" s="328"/>
    </row>
    <row r="99" ht="15.75" customHeight="1">
      <c r="A99" s="328"/>
      <c r="B99" s="328"/>
      <c r="C99" s="328"/>
      <c r="D99" s="328"/>
      <c r="E99" s="328"/>
      <c r="F99" s="328"/>
      <c r="G99" s="328"/>
      <c r="H99" s="328"/>
      <c r="I99" s="328"/>
      <c r="J99" s="328"/>
      <c r="K99" s="328"/>
      <c r="L99" s="328"/>
      <c r="M99" s="328"/>
      <c r="N99" s="328"/>
      <c r="O99" s="328"/>
      <c r="P99" s="328"/>
      <c r="Q99" s="328"/>
      <c r="R99" s="328"/>
      <c r="S99" s="328"/>
      <c r="T99" s="328"/>
      <c r="U99" s="328"/>
      <c r="V99" s="328"/>
      <c r="W99" s="328"/>
      <c r="X99" s="328"/>
      <c r="Y99" s="328"/>
      <c r="Z99" s="328"/>
      <c r="AA99" s="328"/>
      <c r="AB99" s="328"/>
    </row>
    <row r="100" ht="15.75" customHeight="1">
      <c r="A100" s="328"/>
      <c r="B100" s="328"/>
      <c r="C100" s="328"/>
      <c r="D100" s="328"/>
      <c r="E100" s="328"/>
      <c r="F100" s="328"/>
      <c r="G100" s="328"/>
      <c r="H100" s="328"/>
      <c r="I100" s="328"/>
      <c r="J100" s="328"/>
      <c r="K100" s="328"/>
      <c r="L100" s="328"/>
      <c r="M100" s="328"/>
      <c r="N100" s="328"/>
      <c r="O100" s="328"/>
      <c r="P100" s="328"/>
      <c r="Q100" s="328"/>
      <c r="R100" s="328"/>
      <c r="S100" s="328"/>
      <c r="T100" s="328"/>
      <c r="U100" s="328"/>
      <c r="V100" s="328"/>
      <c r="W100" s="328"/>
      <c r="X100" s="328"/>
      <c r="Y100" s="328"/>
      <c r="Z100" s="328"/>
      <c r="AA100" s="328"/>
      <c r="AB100" s="328"/>
    </row>
    <row r="101" ht="15.75" customHeight="1">
      <c r="A101" s="328"/>
      <c r="B101" s="328"/>
      <c r="C101" s="328"/>
      <c r="D101" s="328"/>
      <c r="E101" s="328"/>
      <c r="F101" s="328"/>
      <c r="G101" s="328"/>
      <c r="H101" s="328"/>
      <c r="I101" s="328"/>
      <c r="J101" s="328"/>
      <c r="K101" s="328"/>
      <c r="L101" s="328"/>
      <c r="M101" s="328"/>
      <c r="N101" s="328"/>
      <c r="O101" s="328"/>
      <c r="P101" s="328"/>
      <c r="Q101" s="328"/>
      <c r="R101" s="328"/>
      <c r="S101" s="328"/>
      <c r="T101" s="328"/>
      <c r="U101" s="328"/>
      <c r="V101" s="328"/>
      <c r="W101" s="328"/>
      <c r="X101" s="328"/>
      <c r="Y101" s="328"/>
      <c r="Z101" s="328"/>
      <c r="AA101" s="328"/>
      <c r="AB101" s="328"/>
    </row>
    <row r="102" ht="15.75" customHeight="1">
      <c r="A102" s="328"/>
      <c r="B102" s="328"/>
      <c r="C102" s="328"/>
      <c r="D102" s="328"/>
      <c r="E102" s="328"/>
      <c r="F102" s="328"/>
      <c r="G102" s="328"/>
      <c r="H102" s="328"/>
      <c r="I102" s="328"/>
      <c r="J102" s="328"/>
      <c r="K102" s="328"/>
      <c r="L102" s="328"/>
      <c r="M102" s="328"/>
      <c r="N102" s="328"/>
      <c r="O102" s="328"/>
      <c r="P102" s="328"/>
      <c r="Q102" s="328"/>
      <c r="R102" s="328"/>
      <c r="S102" s="328"/>
      <c r="T102" s="328"/>
      <c r="U102" s="328"/>
      <c r="V102" s="328"/>
      <c r="W102" s="328"/>
      <c r="X102" s="328"/>
      <c r="Y102" s="328"/>
      <c r="Z102" s="328"/>
      <c r="AA102" s="328"/>
      <c r="AB102" s="328"/>
    </row>
    <row r="103" ht="15.75" customHeight="1">
      <c r="A103" s="328"/>
      <c r="B103" s="328"/>
      <c r="C103" s="328"/>
      <c r="D103" s="328"/>
      <c r="E103" s="328"/>
      <c r="F103" s="328"/>
      <c r="G103" s="328"/>
      <c r="H103" s="328"/>
      <c r="I103" s="328"/>
      <c r="J103" s="328"/>
      <c r="K103" s="328"/>
      <c r="L103" s="328"/>
      <c r="M103" s="328"/>
      <c r="N103" s="328"/>
      <c r="O103" s="328"/>
      <c r="P103" s="328"/>
      <c r="Q103" s="328"/>
      <c r="R103" s="328"/>
      <c r="S103" s="328"/>
      <c r="T103" s="328"/>
      <c r="U103" s="328"/>
      <c r="V103" s="328"/>
      <c r="W103" s="328"/>
      <c r="X103" s="328"/>
      <c r="Y103" s="328"/>
      <c r="Z103" s="328"/>
      <c r="AA103" s="328"/>
      <c r="AB103" s="328"/>
    </row>
    <row r="104" ht="15.75" customHeight="1">
      <c r="A104" s="328"/>
      <c r="B104" s="328"/>
      <c r="C104" s="328"/>
      <c r="D104" s="328"/>
      <c r="E104" s="328"/>
      <c r="F104" s="328"/>
      <c r="G104" s="328"/>
      <c r="H104" s="328"/>
      <c r="I104" s="328"/>
      <c r="J104" s="328"/>
      <c r="K104" s="328"/>
      <c r="L104" s="328"/>
      <c r="M104" s="328"/>
      <c r="N104" s="328"/>
      <c r="O104" s="328"/>
      <c r="P104" s="328"/>
      <c r="Q104" s="328"/>
      <c r="R104" s="328"/>
      <c r="S104" s="328"/>
      <c r="T104" s="328"/>
      <c r="U104" s="328"/>
      <c r="V104" s="328"/>
      <c r="W104" s="328"/>
      <c r="X104" s="328"/>
      <c r="Y104" s="328"/>
      <c r="Z104" s="328"/>
      <c r="AA104" s="328"/>
      <c r="AB104" s="328"/>
    </row>
    <row r="105" ht="15.75" customHeight="1">
      <c r="A105" s="328"/>
      <c r="B105" s="328"/>
      <c r="C105" s="328"/>
      <c r="D105" s="328"/>
      <c r="E105" s="328"/>
      <c r="F105" s="328"/>
      <c r="G105" s="328"/>
      <c r="H105" s="328"/>
      <c r="I105" s="328"/>
      <c r="J105" s="328"/>
      <c r="K105" s="328"/>
      <c r="L105" s="328"/>
      <c r="M105" s="328"/>
      <c r="N105" s="328"/>
      <c r="O105" s="328"/>
      <c r="P105" s="328"/>
      <c r="Q105" s="328"/>
      <c r="R105" s="328"/>
      <c r="S105" s="328"/>
      <c r="T105" s="328"/>
      <c r="U105" s="328"/>
      <c r="V105" s="328"/>
      <c r="W105" s="328"/>
      <c r="X105" s="328"/>
      <c r="Y105" s="328"/>
      <c r="Z105" s="328"/>
      <c r="AA105" s="328"/>
      <c r="AB105" s="328"/>
    </row>
    <row r="106" ht="15.75" customHeight="1">
      <c r="A106" s="328"/>
      <c r="B106" s="328"/>
      <c r="C106" s="328"/>
      <c r="D106" s="328"/>
      <c r="E106" s="328"/>
      <c r="F106" s="328"/>
      <c r="G106" s="328"/>
      <c r="H106" s="328"/>
      <c r="I106" s="328"/>
      <c r="J106" s="328"/>
      <c r="K106" s="328"/>
      <c r="L106" s="328"/>
      <c r="M106" s="328"/>
      <c r="N106" s="328"/>
      <c r="O106" s="328"/>
      <c r="P106" s="328"/>
      <c r="Q106" s="328"/>
      <c r="R106" s="328"/>
      <c r="S106" s="328"/>
      <c r="T106" s="328"/>
      <c r="U106" s="328"/>
      <c r="V106" s="328"/>
      <c r="W106" s="328"/>
      <c r="X106" s="328"/>
      <c r="Y106" s="328"/>
      <c r="Z106" s="328"/>
      <c r="AA106" s="328"/>
      <c r="AB106" s="328"/>
    </row>
    <row r="107" ht="15.75" customHeight="1">
      <c r="A107" s="328"/>
      <c r="B107" s="328"/>
      <c r="C107" s="328"/>
      <c r="D107" s="328"/>
      <c r="E107" s="328"/>
      <c r="F107" s="328"/>
      <c r="G107" s="328"/>
      <c r="H107" s="328"/>
      <c r="I107" s="328"/>
      <c r="J107" s="328"/>
      <c r="K107" s="328"/>
      <c r="L107" s="328"/>
      <c r="M107" s="328"/>
      <c r="N107" s="328"/>
      <c r="O107" s="328"/>
      <c r="P107" s="328"/>
      <c r="Q107" s="328"/>
      <c r="R107" s="328"/>
      <c r="S107" s="328"/>
      <c r="T107" s="328"/>
      <c r="U107" s="328"/>
      <c r="V107" s="328"/>
      <c r="W107" s="328"/>
      <c r="X107" s="328"/>
      <c r="Y107" s="328"/>
      <c r="Z107" s="328"/>
      <c r="AA107" s="328"/>
      <c r="AB107" s="328"/>
    </row>
    <row r="108" ht="15.75" customHeight="1">
      <c r="A108" s="328"/>
      <c r="B108" s="328"/>
      <c r="C108" s="328"/>
      <c r="D108" s="328"/>
      <c r="E108" s="328"/>
      <c r="F108" s="328"/>
      <c r="G108" s="328"/>
      <c r="H108" s="328"/>
      <c r="I108" s="328"/>
      <c r="J108" s="328"/>
      <c r="K108" s="328"/>
      <c r="L108" s="328"/>
      <c r="M108" s="328"/>
      <c r="N108" s="328"/>
      <c r="O108" s="328"/>
      <c r="P108" s="328"/>
      <c r="Q108" s="328"/>
      <c r="R108" s="328"/>
      <c r="S108" s="328"/>
      <c r="T108" s="328"/>
      <c r="U108" s="328"/>
      <c r="V108" s="328"/>
      <c r="W108" s="328"/>
      <c r="X108" s="328"/>
      <c r="Y108" s="328"/>
      <c r="Z108" s="328"/>
      <c r="AA108" s="328"/>
      <c r="AB108" s="328"/>
    </row>
    <row r="109" ht="15.75" customHeight="1">
      <c r="A109" s="328"/>
      <c r="B109" s="328"/>
      <c r="C109" s="328"/>
      <c r="D109" s="328"/>
      <c r="E109" s="328"/>
      <c r="F109" s="328"/>
      <c r="G109" s="328"/>
      <c r="H109" s="328"/>
      <c r="I109" s="328"/>
      <c r="J109" s="328"/>
      <c r="K109" s="328"/>
      <c r="L109" s="328"/>
      <c r="M109" s="328"/>
      <c r="N109" s="328"/>
      <c r="O109" s="328"/>
      <c r="P109" s="328"/>
      <c r="Q109" s="328"/>
      <c r="R109" s="328"/>
      <c r="S109" s="328"/>
      <c r="T109" s="328"/>
      <c r="U109" s="328"/>
      <c r="V109" s="328"/>
      <c r="W109" s="328"/>
      <c r="X109" s="328"/>
      <c r="Y109" s="328"/>
      <c r="Z109" s="328"/>
      <c r="AA109" s="328"/>
      <c r="AB109" s="328"/>
    </row>
    <row r="110" ht="15.75" customHeight="1">
      <c r="A110" s="328"/>
      <c r="B110" s="328"/>
      <c r="C110" s="328"/>
      <c r="D110" s="328"/>
      <c r="E110" s="328"/>
      <c r="F110" s="328"/>
      <c r="G110" s="328"/>
      <c r="H110" s="328"/>
      <c r="I110" s="328"/>
      <c r="J110" s="328"/>
      <c r="K110" s="328"/>
      <c r="L110" s="328"/>
      <c r="M110" s="328"/>
      <c r="N110" s="328"/>
      <c r="O110" s="328"/>
      <c r="P110" s="328"/>
      <c r="Q110" s="328"/>
      <c r="R110" s="328"/>
      <c r="S110" s="328"/>
      <c r="T110" s="328"/>
      <c r="U110" s="328"/>
      <c r="V110" s="328"/>
      <c r="W110" s="328"/>
      <c r="X110" s="328"/>
      <c r="Y110" s="328"/>
      <c r="Z110" s="328"/>
      <c r="AA110" s="328"/>
      <c r="AB110" s="328"/>
    </row>
    <row r="111" ht="15.75" customHeight="1">
      <c r="A111" s="328"/>
      <c r="B111" s="328"/>
      <c r="C111" s="328"/>
      <c r="D111" s="328"/>
      <c r="E111" s="328"/>
      <c r="F111" s="328"/>
      <c r="G111" s="328"/>
      <c r="H111" s="328"/>
      <c r="I111" s="328"/>
      <c r="J111" s="328"/>
      <c r="K111" s="328"/>
      <c r="L111" s="328"/>
      <c r="M111" s="328"/>
      <c r="N111" s="328"/>
      <c r="O111" s="328"/>
      <c r="P111" s="328"/>
      <c r="Q111" s="328"/>
      <c r="R111" s="328"/>
      <c r="S111" s="328"/>
      <c r="T111" s="328"/>
      <c r="U111" s="328"/>
      <c r="V111" s="328"/>
      <c r="W111" s="328"/>
      <c r="X111" s="328"/>
      <c r="Y111" s="328"/>
      <c r="Z111" s="328"/>
      <c r="AA111" s="328"/>
      <c r="AB111" s="328"/>
    </row>
    <row r="112" ht="15.75" customHeight="1">
      <c r="A112" s="328"/>
      <c r="B112" s="328"/>
      <c r="C112" s="328"/>
      <c r="D112" s="328"/>
      <c r="E112" s="328"/>
      <c r="F112" s="328"/>
      <c r="G112" s="328"/>
      <c r="H112" s="328"/>
      <c r="I112" s="328"/>
      <c r="J112" s="328"/>
      <c r="K112" s="328"/>
      <c r="L112" s="328"/>
      <c r="M112" s="328"/>
      <c r="N112" s="328"/>
      <c r="O112" s="328"/>
      <c r="P112" s="328"/>
      <c r="Q112" s="328"/>
      <c r="R112" s="328"/>
      <c r="S112" s="328"/>
      <c r="T112" s="328"/>
      <c r="U112" s="328"/>
      <c r="V112" s="328"/>
      <c r="W112" s="328"/>
      <c r="X112" s="328"/>
      <c r="Y112" s="328"/>
      <c r="Z112" s="328"/>
      <c r="AA112" s="328"/>
      <c r="AB112" s="328"/>
    </row>
    <row r="113" ht="15.75" customHeight="1">
      <c r="A113" s="328"/>
      <c r="B113" s="328"/>
      <c r="C113" s="328"/>
      <c r="D113" s="328"/>
      <c r="E113" s="328"/>
      <c r="F113" s="328"/>
      <c r="G113" s="328"/>
      <c r="H113" s="328"/>
      <c r="I113" s="328"/>
      <c r="J113" s="328"/>
      <c r="K113" s="328"/>
      <c r="L113" s="328"/>
      <c r="M113" s="328"/>
      <c r="N113" s="328"/>
      <c r="O113" s="328"/>
      <c r="P113" s="328"/>
      <c r="Q113" s="328"/>
      <c r="R113" s="328"/>
      <c r="S113" s="328"/>
      <c r="T113" s="328"/>
      <c r="U113" s="328"/>
      <c r="V113" s="328"/>
      <c r="W113" s="328"/>
      <c r="X113" s="328"/>
      <c r="Y113" s="328"/>
      <c r="Z113" s="328"/>
      <c r="AA113" s="328"/>
      <c r="AB113" s="328"/>
    </row>
    <row r="114" ht="15.75" customHeight="1">
      <c r="A114" s="328"/>
      <c r="B114" s="328"/>
      <c r="C114" s="328"/>
      <c r="D114" s="328"/>
      <c r="E114" s="328"/>
      <c r="F114" s="328"/>
      <c r="G114" s="328"/>
      <c r="H114" s="328"/>
      <c r="I114" s="328"/>
      <c r="J114" s="328"/>
      <c r="K114" s="328"/>
      <c r="L114" s="328"/>
      <c r="M114" s="328"/>
      <c r="N114" s="328"/>
      <c r="O114" s="328"/>
      <c r="P114" s="328"/>
      <c r="Q114" s="328"/>
      <c r="R114" s="328"/>
      <c r="S114" s="328"/>
      <c r="T114" s="328"/>
      <c r="U114" s="328"/>
      <c r="V114" s="328"/>
      <c r="W114" s="328"/>
      <c r="X114" s="328"/>
      <c r="Y114" s="328"/>
      <c r="Z114" s="328"/>
      <c r="AA114" s="328"/>
      <c r="AB114" s="328"/>
    </row>
    <row r="115" ht="15.75" customHeight="1">
      <c r="A115" s="328"/>
      <c r="B115" s="328"/>
      <c r="C115" s="328"/>
      <c r="D115" s="328"/>
      <c r="E115" s="328"/>
      <c r="F115" s="328"/>
      <c r="G115" s="328"/>
      <c r="H115" s="328"/>
      <c r="I115" s="328"/>
      <c r="J115" s="328"/>
      <c r="K115" s="328"/>
      <c r="L115" s="328"/>
      <c r="M115" s="328"/>
      <c r="N115" s="328"/>
      <c r="O115" s="328"/>
      <c r="P115" s="328"/>
      <c r="Q115" s="328"/>
      <c r="R115" s="328"/>
      <c r="S115" s="328"/>
      <c r="T115" s="328"/>
      <c r="U115" s="328"/>
      <c r="V115" s="328"/>
      <c r="W115" s="328"/>
      <c r="X115" s="328"/>
      <c r="Y115" s="328"/>
      <c r="Z115" s="328"/>
      <c r="AA115" s="328"/>
      <c r="AB115" s="328"/>
    </row>
    <row r="116" ht="15.75" customHeight="1">
      <c r="A116" s="328"/>
      <c r="B116" s="328"/>
      <c r="C116" s="328"/>
      <c r="D116" s="328"/>
      <c r="E116" s="328"/>
      <c r="F116" s="328"/>
      <c r="G116" s="328"/>
      <c r="H116" s="328"/>
      <c r="I116" s="328"/>
      <c r="J116" s="328"/>
      <c r="K116" s="328"/>
      <c r="L116" s="328"/>
      <c r="M116" s="328"/>
      <c r="N116" s="328"/>
      <c r="O116" s="328"/>
      <c r="P116" s="328"/>
      <c r="Q116" s="328"/>
      <c r="R116" s="328"/>
      <c r="S116" s="328"/>
      <c r="T116" s="328"/>
      <c r="U116" s="328"/>
      <c r="V116" s="328"/>
      <c r="W116" s="328"/>
      <c r="X116" s="328"/>
      <c r="Y116" s="328"/>
      <c r="Z116" s="328"/>
      <c r="AA116" s="328"/>
      <c r="AB116" s="328"/>
    </row>
    <row r="117" ht="15.75" customHeight="1">
      <c r="A117" s="328"/>
      <c r="B117" s="328"/>
      <c r="C117" s="328"/>
      <c r="D117" s="328"/>
      <c r="E117" s="328"/>
      <c r="F117" s="328"/>
      <c r="G117" s="328"/>
      <c r="H117" s="328"/>
      <c r="I117" s="328"/>
      <c r="J117" s="328"/>
      <c r="K117" s="328"/>
      <c r="L117" s="328"/>
      <c r="M117" s="328"/>
      <c r="N117" s="328"/>
      <c r="O117" s="328"/>
      <c r="P117" s="328"/>
      <c r="Q117" s="328"/>
      <c r="R117" s="328"/>
      <c r="S117" s="328"/>
      <c r="T117" s="328"/>
      <c r="U117" s="328"/>
      <c r="V117" s="328"/>
      <c r="W117" s="328"/>
      <c r="X117" s="328"/>
      <c r="Y117" s="328"/>
      <c r="Z117" s="328"/>
      <c r="AA117" s="328"/>
      <c r="AB117" s="328"/>
    </row>
    <row r="118" ht="15.75" customHeight="1">
      <c r="A118" s="328"/>
      <c r="B118" s="328"/>
      <c r="C118" s="328"/>
      <c r="D118" s="328"/>
      <c r="E118" s="328"/>
      <c r="F118" s="328"/>
      <c r="G118" s="328"/>
      <c r="H118" s="328"/>
      <c r="I118" s="328"/>
      <c r="J118" s="328"/>
      <c r="K118" s="328"/>
      <c r="L118" s="328"/>
      <c r="M118" s="328"/>
      <c r="N118" s="328"/>
      <c r="O118" s="328"/>
      <c r="P118" s="328"/>
      <c r="Q118" s="328"/>
      <c r="R118" s="328"/>
      <c r="S118" s="328"/>
      <c r="T118" s="328"/>
      <c r="U118" s="328"/>
      <c r="V118" s="328"/>
      <c r="W118" s="328"/>
      <c r="X118" s="328"/>
      <c r="Y118" s="328"/>
      <c r="Z118" s="328"/>
      <c r="AA118" s="328"/>
      <c r="AB118" s="328"/>
    </row>
    <row r="119" ht="15.75" customHeight="1">
      <c r="A119" s="328"/>
      <c r="B119" s="328"/>
      <c r="C119" s="328"/>
      <c r="D119" s="328"/>
      <c r="E119" s="328"/>
      <c r="F119" s="328"/>
      <c r="G119" s="328"/>
      <c r="H119" s="328"/>
      <c r="I119" s="328"/>
      <c r="J119" s="328"/>
      <c r="K119" s="328"/>
      <c r="L119" s="328"/>
      <c r="M119" s="328"/>
      <c r="N119" s="328"/>
      <c r="O119" s="328"/>
      <c r="P119" s="328"/>
      <c r="Q119" s="328"/>
      <c r="R119" s="328"/>
      <c r="S119" s="328"/>
      <c r="T119" s="328"/>
      <c r="U119" s="328"/>
      <c r="V119" s="328"/>
      <c r="W119" s="328"/>
      <c r="X119" s="328"/>
      <c r="Y119" s="328"/>
      <c r="Z119" s="328"/>
      <c r="AA119" s="328"/>
      <c r="AB119" s="328"/>
    </row>
    <row r="120" ht="15.75" customHeight="1">
      <c r="A120" s="328"/>
      <c r="B120" s="328"/>
      <c r="C120" s="328"/>
      <c r="D120" s="328"/>
      <c r="E120" s="328"/>
      <c r="F120" s="328"/>
      <c r="G120" s="328"/>
      <c r="H120" s="328"/>
      <c r="I120" s="328"/>
      <c r="J120" s="328"/>
      <c r="K120" s="328"/>
      <c r="L120" s="328"/>
      <c r="M120" s="328"/>
      <c r="N120" s="328"/>
      <c r="O120" s="328"/>
      <c r="P120" s="328"/>
      <c r="Q120" s="328"/>
      <c r="R120" s="328"/>
      <c r="S120" s="328"/>
      <c r="T120" s="328"/>
      <c r="U120" s="328"/>
      <c r="V120" s="328"/>
      <c r="W120" s="328"/>
      <c r="X120" s="328"/>
      <c r="Y120" s="328"/>
      <c r="Z120" s="328"/>
      <c r="AA120" s="328"/>
      <c r="AB120" s="328"/>
    </row>
    <row r="121" ht="15.75" customHeight="1">
      <c r="A121" s="328"/>
      <c r="B121" s="328"/>
      <c r="C121" s="328"/>
      <c r="D121" s="328"/>
      <c r="E121" s="328"/>
      <c r="F121" s="328"/>
      <c r="G121" s="328"/>
      <c r="H121" s="328"/>
      <c r="I121" s="328"/>
      <c r="J121" s="328"/>
      <c r="K121" s="328"/>
      <c r="L121" s="328"/>
      <c r="M121" s="328"/>
      <c r="N121" s="328"/>
      <c r="O121" s="328"/>
      <c r="P121" s="328"/>
      <c r="Q121" s="328"/>
      <c r="R121" s="328"/>
      <c r="S121" s="328"/>
      <c r="T121" s="328"/>
      <c r="U121" s="328"/>
      <c r="V121" s="328"/>
      <c r="W121" s="328"/>
      <c r="X121" s="328"/>
      <c r="Y121" s="328"/>
      <c r="Z121" s="328"/>
      <c r="AA121" s="328"/>
      <c r="AB121" s="328"/>
    </row>
    <row r="122" ht="15.75" customHeight="1">
      <c r="A122" s="328"/>
      <c r="B122" s="328"/>
      <c r="C122" s="328"/>
      <c r="D122" s="328"/>
      <c r="E122" s="328"/>
      <c r="F122" s="328"/>
      <c r="G122" s="328"/>
      <c r="H122" s="328"/>
      <c r="I122" s="328"/>
      <c r="J122" s="328"/>
      <c r="K122" s="328"/>
      <c r="L122" s="328"/>
      <c r="M122" s="328"/>
      <c r="N122" s="328"/>
      <c r="O122" s="328"/>
      <c r="P122" s="328"/>
      <c r="Q122" s="328"/>
      <c r="R122" s="328"/>
      <c r="S122" s="328"/>
      <c r="T122" s="328"/>
      <c r="U122" s="328"/>
      <c r="V122" s="328"/>
      <c r="W122" s="328"/>
      <c r="X122" s="328"/>
      <c r="Y122" s="328"/>
      <c r="Z122" s="328"/>
      <c r="AA122" s="328"/>
      <c r="AB122" s="328"/>
    </row>
    <row r="123" ht="15.75" customHeight="1">
      <c r="A123" s="328"/>
      <c r="B123" s="328"/>
      <c r="C123" s="328"/>
      <c r="D123" s="328"/>
      <c r="E123" s="328"/>
      <c r="F123" s="328"/>
      <c r="G123" s="328"/>
      <c r="H123" s="328"/>
      <c r="I123" s="328"/>
      <c r="J123" s="328"/>
      <c r="K123" s="328"/>
      <c r="L123" s="328"/>
      <c r="M123" s="328"/>
      <c r="N123" s="328"/>
      <c r="O123" s="328"/>
      <c r="P123" s="328"/>
      <c r="Q123" s="328"/>
      <c r="R123" s="328"/>
      <c r="S123" s="328"/>
      <c r="T123" s="328"/>
      <c r="U123" s="328"/>
      <c r="V123" s="328"/>
      <c r="W123" s="328"/>
      <c r="X123" s="328"/>
      <c r="Y123" s="328"/>
      <c r="Z123" s="328"/>
      <c r="AA123" s="328"/>
      <c r="AB123" s="328"/>
    </row>
    <row r="124" ht="15.75" customHeight="1">
      <c r="A124" s="328"/>
      <c r="B124" s="328"/>
      <c r="C124" s="328"/>
      <c r="D124" s="328"/>
      <c r="E124" s="328"/>
      <c r="F124" s="328"/>
      <c r="G124" s="328"/>
      <c r="H124" s="328"/>
      <c r="I124" s="328"/>
      <c r="J124" s="328"/>
      <c r="K124" s="328"/>
      <c r="L124" s="328"/>
      <c r="M124" s="328"/>
      <c r="N124" s="328"/>
      <c r="O124" s="328"/>
      <c r="P124" s="328"/>
      <c r="Q124" s="328"/>
      <c r="R124" s="328"/>
      <c r="S124" s="328"/>
      <c r="T124" s="328"/>
      <c r="U124" s="328"/>
      <c r="V124" s="328"/>
      <c r="W124" s="328"/>
      <c r="X124" s="328"/>
      <c r="Y124" s="328"/>
      <c r="Z124" s="328"/>
      <c r="AA124" s="328"/>
      <c r="AB124" s="328"/>
    </row>
    <row r="125" ht="15.75" customHeight="1">
      <c r="A125" s="328"/>
      <c r="B125" s="328"/>
      <c r="C125" s="328"/>
      <c r="D125" s="328"/>
      <c r="E125" s="328"/>
      <c r="F125" s="328"/>
      <c r="G125" s="328"/>
      <c r="H125" s="328"/>
      <c r="I125" s="328"/>
      <c r="J125" s="328"/>
      <c r="K125" s="328"/>
      <c r="L125" s="328"/>
      <c r="M125" s="328"/>
      <c r="N125" s="328"/>
      <c r="O125" s="328"/>
      <c r="P125" s="328"/>
      <c r="Q125" s="328"/>
      <c r="R125" s="328"/>
      <c r="S125" s="328"/>
      <c r="T125" s="328"/>
      <c r="U125" s="328"/>
      <c r="V125" s="328"/>
      <c r="W125" s="328"/>
      <c r="X125" s="328"/>
      <c r="Y125" s="328"/>
      <c r="Z125" s="328"/>
      <c r="AA125" s="328"/>
      <c r="AB125" s="328"/>
    </row>
    <row r="126" ht="15.75" customHeight="1">
      <c r="A126" s="328"/>
      <c r="B126" s="328"/>
      <c r="C126" s="328"/>
      <c r="D126" s="328"/>
      <c r="E126" s="328"/>
      <c r="F126" s="328"/>
      <c r="G126" s="328"/>
      <c r="H126" s="328"/>
      <c r="I126" s="328"/>
      <c r="J126" s="328"/>
      <c r="K126" s="328"/>
      <c r="L126" s="328"/>
      <c r="M126" s="328"/>
      <c r="N126" s="328"/>
      <c r="O126" s="328"/>
      <c r="P126" s="328"/>
      <c r="Q126" s="328"/>
      <c r="R126" s="328"/>
      <c r="S126" s="328"/>
      <c r="T126" s="328"/>
      <c r="U126" s="328"/>
      <c r="V126" s="328"/>
      <c r="W126" s="328"/>
      <c r="X126" s="328"/>
      <c r="Y126" s="328"/>
      <c r="Z126" s="328"/>
      <c r="AA126" s="328"/>
      <c r="AB126" s="328"/>
    </row>
    <row r="127" ht="15.75" customHeight="1">
      <c r="A127" s="328"/>
      <c r="B127" s="328"/>
      <c r="C127" s="328"/>
      <c r="D127" s="328"/>
      <c r="E127" s="328"/>
      <c r="F127" s="328"/>
      <c r="G127" s="328"/>
      <c r="H127" s="328"/>
      <c r="I127" s="328"/>
      <c r="J127" s="328"/>
      <c r="K127" s="328"/>
      <c r="L127" s="328"/>
      <c r="M127" s="328"/>
      <c r="N127" s="328"/>
      <c r="O127" s="328"/>
      <c r="P127" s="328"/>
      <c r="Q127" s="328"/>
      <c r="R127" s="328"/>
      <c r="S127" s="328"/>
      <c r="T127" s="328"/>
      <c r="U127" s="328"/>
      <c r="V127" s="328"/>
      <c r="W127" s="328"/>
      <c r="X127" s="328"/>
      <c r="Y127" s="328"/>
      <c r="Z127" s="328"/>
      <c r="AA127" s="328"/>
      <c r="AB127" s="328"/>
    </row>
    <row r="128" ht="15.75" customHeight="1">
      <c r="A128" s="328"/>
      <c r="B128" s="328"/>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c r="Z128" s="328"/>
      <c r="AA128" s="328"/>
      <c r="AB128" s="328"/>
    </row>
    <row r="129" ht="15.75" customHeight="1">
      <c r="A129" s="328"/>
      <c r="B129" s="328"/>
      <c r="C129" s="328"/>
      <c r="D129" s="328"/>
      <c r="E129" s="328"/>
      <c r="F129" s="328"/>
      <c r="G129" s="328"/>
      <c r="H129" s="328"/>
      <c r="I129" s="328"/>
      <c r="J129" s="328"/>
      <c r="K129" s="328"/>
      <c r="L129" s="328"/>
      <c r="M129" s="328"/>
      <c r="N129" s="328"/>
      <c r="O129" s="328"/>
      <c r="P129" s="328"/>
      <c r="Q129" s="328"/>
      <c r="R129" s="328"/>
      <c r="S129" s="328"/>
      <c r="T129" s="328"/>
      <c r="U129" s="328"/>
      <c r="V129" s="328"/>
      <c r="W129" s="328"/>
      <c r="X129" s="328"/>
      <c r="Y129" s="328"/>
      <c r="Z129" s="328"/>
      <c r="AA129" s="328"/>
      <c r="AB129" s="328"/>
    </row>
    <row r="130" ht="15.75" customHeight="1">
      <c r="A130" s="328"/>
      <c r="B130" s="328"/>
      <c r="C130" s="328"/>
      <c r="D130" s="328"/>
      <c r="E130" s="328"/>
      <c r="F130" s="328"/>
      <c r="G130" s="328"/>
      <c r="H130" s="328"/>
      <c r="I130" s="328"/>
      <c r="J130" s="328"/>
      <c r="K130" s="328"/>
      <c r="L130" s="328"/>
      <c r="M130" s="328"/>
      <c r="N130" s="328"/>
      <c r="O130" s="328"/>
      <c r="P130" s="328"/>
      <c r="Q130" s="328"/>
      <c r="R130" s="328"/>
      <c r="S130" s="328"/>
      <c r="T130" s="328"/>
      <c r="U130" s="328"/>
      <c r="V130" s="328"/>
      <c r="W130" s="328"/>
      <c r="X130" s="328"/>
      <c r="Y130" s="328"/>
      <c r="Z130" s="328"/>
      <c r="AA130" s="328"/>
      <c r="AB130" s="328"/>
    </row>
    <row r="131" ht="15.75" customHeight="1">
      <c r="A131" s="328"/>
      <c r="B131" s="328"/>
      <c r="C131" s="328"/>
      <c r="D131" s="328"/>
      <c r="E131" s="328"/>
      <c r="F131" s="328"/>
      <c r="G131" s="328"/>
      <c r="H131" s="328"/>
      <c r="I131" s="328"/>
      <c r="J131" s="328"/>
      <c r="K131" s="328"/>
      <c r="L131" s="328"/>
      <c r="M131" s="328"/>
      <c r="N131" s="328"/>
      <c r="O131" s="328"/>
      <c r="P131" s="328"/>
      <c r="Q131" s="328"/>
      <c r="R131" s="328"/>
      <c r="S131" s="328"/>
      <c r="T131" s="328"/>
      <c r="U131" s="328"/>
      <c r="V131" s="328"/>
      <c r="W131" s="328"/>
      <c r="X131" s="328"/>
      <c r="Y131" s="328"/>
      <c r="Z131" s="328"/>
      <c r="AA131" s="328"/>
      <c r="AB131" s="328"/>
    </row>
    <row r="132" ht="15.75" customHeight="1">
      <c r="A132" s="328"/>
      <c r="B132" s="328"/>
      <c r="C132" s="328"/>
      <c r="D132" s="328"/>
      <c r="E132" s="328"/>
      <c r="F132" s="328"/>
      <c r="G132" s="328"/>
      <c r="H132" s="328"/>
      <c r="I132" s="328"/>
      <c r="J132" s="328"/>
      <c r="K132" s="328"/>
      <c r="L132" s="328"/>
      <c r="M132" s="328"/>
      <c r="N132" s="328"/>
      <c r="O132" s="328"/>
      <c r="P132" s="328"/>
      <c r="Q132" s="328"/>
      <c r="R132" s="328"/>
      <c r="S132" s="328"/>
      <c r="T132" s="328"/>
      <c r="U132" s="328"/>
      <c r="V132" s="328"/>
      <c r="W132" s="328"/>
      <c r="X132" s="328"/>
      <c r="Y132" s="328"/>
      <c r="Z132" s="328"/>
      <c r="AA132" s="328"/>
      <c r="AB132" s="328"/>
    </row>
    <row r="133" ht="15.75" customHeight="1">
      <c r="A133" s="328"/>
      <c r="B133" s="328"/>
      <c r="C133" s="328"/>
      <c r="D133" s="328"/>
      <c r="E133" s="328"/>
      <c r="F133" s="328"/>
      <c r="G133" s="328"/>
      <c r="H133" s="328"/>
      <c r="I133" s="328"/>
      <c r="J133" s="328"/>
      <c r="K133" s="328"/>
      <c r="L133" s="328"/>
      <c r="M133" s="328"/>
      <c r="N133" s="328"/>
      <c r="O133" s="328"/>
      <c r="P133" s="328"/>
      <c r="Q133" s="328"/>
      <c r="R133" s="328"/>
      <c r="S133" s="328"/>
      <c r="T133" s="328"/>
      <c r="U133" s="328"/>
      <c r="V133" s="328"/>
      <c r="W133" s="328"/>
      <c r="X133" s="328"/>
      <c r="Y133" s="328"/>
      <c r="Z133" s="328"/>
      <c r="AA133" s="328"/>
      <c r="AB133" s="328"/>
    </row>
    <row r="134" ht="15.75" customHeight="1">
      <c r="A134" s="328"/>
      <c r="B134" s="328"/>
      <c r="C134" s="328"/>
      <c r="D134" s="328"/>
      <c r="E134" s="328"/>
      <c r="F134" s="328"/>
      <c r="G134" s="328"/>
      <c r="H134" s="328"/>
      <c r="I134" s="328"/>
      <c r="J134" s="328"/>
      <c r="K134" s="328"/>
      <c r="L134" s="328"/>
      <c r="M134" s="328"/>
      <c r="N134" s="328"/>
      <c r="O134" s="328"/>
      <c r="P134" s="328"/>
      <c r="Q134" s="328"/>
      <c r="R134" s="328"/>
      <c r="S134" s="328"/>
      <c r="T134" s="328"/>
      <c r="U134" s="328"/>
      <c r="V134" s="328"/>
      <c r="W134" s="328"/>
      <c r="X134" s="328"/>
      <c r="Y134" s="328"/>
      <c r="Z134" s="328"/>
      <c r="AA134" s="328"/>
      <c r="AB134" s="328"/>
    </row>
    <row r="135" ht="15.75" customHeight="1">
      <c r="A135" s="328"/>
      <c r="B135" s="328"/>
      <c r="C135" s="328"/>
      <c r="D135" s="328"/>
      <c r="E135" s="328"/>
      <c r="F135" s="328"/>
      <c r="G135" s="328"/>
      <c r="H135" s="328"/>
      <c r="I135" s="328"/>
      <c r="J135" s="328"/>
      <c r="K135" s="328"/>
      <c r="L135" s="328"/>
      <c r="M135" s="328"/>
      <c r="N135" s="328"/>
      <c r="O135" s="328"/>
      <c r="P135" s="328"/>
      <c r="Q135" s="328"/>
      <c r="R135" s="328"/>
      <c r="S135" s="328"/>
      <c r="T135" s="328"/>
      <c r="U135" s="328"/>
      <c r="V135" s="328"/>
      <c r="W135" s="328"/>
      <c r="X135" s="328"/>
      <c r="Y135" s="328"/>
      <c r="Z135" s="328"/>
      <c r="AA135" s="328"/>
      <c r="AB135" s="328"/>
    </row>
    <row r="136" ht="15.75" customHeight="1">
      <c r="A136" s="328"/>
      <c r="B136" s="328"/>
      <c r="C136" s="328"/>
      <c r="D136" s="328"/>
      <c r="E136" s="328"/>
      <c r="F136" s="328"/>
      <c r="G136" s="328"/>
      <c r="H136" s="328"/>
      <c r="I136" s="328"/>
      <c r="J136" s="328"/>
      <c r="K136" s="328"/>
      <c r="L136" s="328"/>
      <c r="M136" s="328"/>
      <c r="N136" s="328"/>
      <c r="O136" s="328"/>
      <c r="P136" s="328"/>
      <c r="Q136" s="328"/>
      <c r="R136" s="328"/>
      <c r="S136" s="328"/>
      <c r="T136" s="328"/>
      <c r="U136" s="328"/>
      <c r="V136" s="328"/>
      <c r="W136" s="328"/>
      <c r="X136" s="328"/>
      <c r="Y136" s="328"/>
      <c r="Z136" s="328"/>
      <c r="AA136" s="328"/>
      <c r="AB136" s="328"/>
    </row>
    <row r="137" ht="15.75" customHeight="1">
      <c r="A137" s="328"/>
      <c r="B137" s="328"/>
      <c r="C137" s="328"/>
      <c r="D137" s="328"/>
      <c r="E137" s="328"/>
      <c r="F137" s="328"/>
      <c r="G137" s="328"/>
      <c r="H137" s="328"/>
      <c r="I137" s="328"/>
      <c r="J137" s="328"/>
      <c r="K137" s="328"/>
      <c r="L137" s="328"/>
      <c r="M137" s="328"/>
      <c r="N137" s="328"/>
      <c r="O137" s="328"/>
      <c r="P137" s="328"/>
      <c r="Q137" s="328"/>
      <c r="R137" s="328"/>
      <c r="S137" s="328"/>
      <c r="T137" s="328"/>
      <c r="U137" s="328"/>
      <c r="V137" s="328"/>
      <c r="W137" s="328"/>
      <c r="X137" s="328"/>
      <c r="Y137" s="328"/>
      <c r="Z137" s="328"/>
      <c r="AA137" s="328"/>
      <c r="AB137" s="328"/>
    </row>
    <row r="138" ht="15.75" customHeight="1">
      <c r="A138" s="328"/>
      <c r="B138" s="328"/>
      <c r="C138" s="328"/>
      <c r="D138" s="328"/>
      <c r="E138" s="328"/>
      <c r="F138" s="328"/>
      <c r="G138" s="328"/>
      <c r="H138" s="328"/>
      <c r="I138" s="328"/>
      <c r="J138" s="328"/>
      <c r="K138" s="328"/>
      <c r="L138" s="328"/>
      <c r="M138" s="328"/>
      <c r="N138" s="328"/>
      <c r="O138" s="328"/>
      <c r="P138" s="328"/>
      <c r="Q138" s="328"/>
      <c r="R138" s="328"/>
      <c r="S138" s="328"/>
      <c r="T138" s="328"/>
      <c r="U138" s="328"/>
      <c r="V138" s="328"/>
      <c r="W138" s="328"/>
      <c r="X138" s="328"/>
      <c r="Y138" s="328"/>
      <c r="Z138" s="328"/>
      <c r="AA138" s="328"/>
      <c r="AB138" s="328"/>
    </row>
    <row r="139" ht="15.75" customHeight="1">
      <c r="A139" s="328"/>
      <c r="B139" s="328"/>
      <c r="C139" s="328"/>
      <c r="D139" s="328"/>
      <c r="E139" s="328"/>
      <c r="F139" s="328"/>
      <c r="G139" s="328"/>
      <c r="H139" s="328"/>
      <c r="I139" s="328"/>
      <c r="J139" s="328"/>
      <c r="K139" s="328"/>
      <c r="L139" s="328"/>
      <c r="M139" s="328"/>
      <c r="N139" s="328"/>
      <c r="O139" s="328"/>
      <c r="P139" s="328"/>
      <c r="Q139" s="328"/>
      <c r="R139" s="328"/>
      <c r="S139" s="328"/>
      <c r="T139" s="328"/>
      <c r="U139" s="328"/>
      <c r="V139" s="328"/>
      <c r="W139" s="328"/>
      <c r="X139" s="328"/>
      <c r="Y139" s="328"/>
      <c r="Z139" s="328"/>
      <c r="AA139" s="328"/>
      <c r="AB139" s="328"/>
    </row>
    <row r="140" ht="15.75" customHeight="1">
      <c r="A140" s="328"/>
      <c r="B140" s="328"/>
      <c r="C140" s="328"/>
      <c r="D140" s="328"/>
      <c r="E140" s="328"/>
      <c r="F140" s="328"/>
      <c r="G140" s="328"/>
      <c r="H140" s="328"/>
      <c r="I140" s="328"/>
      <c r="J140" s="328"/>
      <c r="K140" s="328"/>
      <c r="L140" s="328"/>
      <c r="M140" s="328"/>
      <c r="N140" s="328"/>
      <c r="O140" s="328"/>
      <c r="P140" s="328"/>
      <c r="Q140" s="328"/>
      <c r="R140" s="328"/>
      <c r="S140" s="328"/>
      <c r="T140" s="328"/>
      <c r="U140" s="328"/>
      <c r="V140" s="328"/>
      <c r="W140" s="328"/>
      <c r="X140" s="328"/>
      <c r="Y140" s="328"/>
      <c r="Z140" s="328"/>
      <c r="AA140" s="328"/>
      <c r="AB140" s="328"/>
    </row>
    <row r="141" ht="15.75" customHeight="1">
      <c r="A141" s="328"/>
      <c r="B141" s="328"/>
      <c r="C141" s="328"/>
      <c r="D141" s="328"/>
      <c r="E141" s="328"/>
      <c r="F141" s="328"/>
      <c r="G141" s="328"/>
      <c r="H141" s="328"/>
      <c r="I141" s="328"/>
      <c r="J141" s="328"/>
      <c r="K141" s="328"/>
      <c r="L141" s="328"/>
      <c r="M141" s="328"/>
      <c r="N141" s="328"/>
      <c r="O141" s="328"/>
      <c r="P141" s="328"/>
      <c r="Q141" s="328"/>
      <c r="R141" s="328"/>
      <c r="S141" s="328"/>
      <c r="T141" s="328"/>
      <c r="U141" s="328"/>
      <c r="V141" s="328"/>
      <c r="W141" s="328"/>
      <c r="X141" s="328"/>
      <c r="Y141" s="328"/>
      <c r="Z141" s="328"/>
      <c r="AA141" s="328"/>
      <c r="AB141" s="328"/>
    </row>
    <row r="142" ht="15.75" customHeight="1">
      <c r="A142" s="328"/>
      <c r="B142" s="328"/>
      <c r="C142" s="328"/>
      <c r="D142" s="328"/>
      <c r="E142" s="328"/>
      <c r="F142" s="328"/>
      <c r="G142" s="328"/>
      <c r="H142" s="328"/>
      <c r="I142" s="328"/>
      <c r="J142" s="328"/>
      <c r="K142" s="328"/>
      <c r="L142" s="328"/>
      <c r="M142" s="328"/>
      <c r="N142" s="328"/>
      <c r="O142" s="328"/>
      <c r="P142" s="328"/>
      <c r="Q142" s="328"/>
      <c r="R142" s="328"/>
      <c r="S142" s="328"/>
      <c r="T142" s="328"/>
      <c r="U142" s="328"/>
      <c r="V142" s="328"/>
      <c r="W142" s="328"/>
      <c r="X142" s="328"/>
      <c r="Y142" s="328"/>
      <c r="Z142" s="328"/>
      <c r="AA142" s="328"/>
      <c r="AB142" s="328"/>
    </row>
    <row r="143" ht="15.75" customHeight="1">
      <c r="A143" s="328"/>
      <c r="B143" s="328"/>
      <c r="C143" s="328"/>
      <c r="D143" s="328"/>
      <c r="E143" s="328"/>
      <c r="F143" s="328"/>
      <c r="G143" s="328"/>
      <c r="H143" s="328"/>
      <c r="I143" s="328"/>
      <c r="J143" s="328"/>
      <c r="K143" s="328"/>
      <c r="L143" s="328"/>
      <c r="M143" s="328"/>
      <c r="N143" s="328"/>
      <c r="O143" s="328"/>
      <c r="P143" s="328"/>
      <c r="Q143" s="328"/>
      <c r="R143" s="328"/>
      <c r="S143" s="328"/>
      <c r="T143" s="328"/>
      <c r="U143" s="328"/>
      <c r="V143" s="328"/>
      <c r="W143" s="328"/>
      <c r="X143" s="328"/>
      <c r="Y143" s="328"/>
      <c r="Z143" s="328"/>
      <c r="AA143" s="328"/>
      <c r="AB143" s="328"/>
    </row>
    <row r="144" ht="15.75" customHeight="1">
      <c r="A144" s="328"/>
      <c r="B144" s="328"/>
      <c r="C144" s="328"/>
      <c r="D144" s="328"/>
      <c r="E144" s="328"/>
      <c r="F144" s="328"/>
      <c r="G144" s="328"/>
      <c r="H144" s="328"/>
      <c r="I144" s="328"/>
      <c r="J144" s="328"/>
      <c r="K144" s="328"/>
      <c r="L144" s="328"/>
      <c r="M144" s="328"/>
      <c r="N144" s="328"/>
      <c r="O144" s="328"/>
      <c r="P144" s="328"/>
      <c r="Q144" s="328"/>
      <c r="R144" s="328"/>
      <c r="S144" s="328"/>
      <c r="T144" s="328"/>
      <c r="U144" s="328"/>
      <c r="V144" s="328"/>
      <c r="W144" s="328"/>
      <c r="X144" s="328"/>
      <c r="Y144" s="328"/>
      <c r="Z144" s="328"/>
      <c r="AA144" s="328"/>
      <c r="AB144" s="328"/>
    </row>
    <row r="145" ht="15.75" customHeight="1">
      <c r="A145" s="328"/>
      <c r="B145" s="328"/>
      <c r="C145" s="328"/>
      <c r="D145" s="328"/>
      <c r="E145" s="328"/>
      <c r="F145" s="328"/>
      <c r="G145" s="328"/>
      <c r="H145" s="328"/>
      <c r="I145" s="328"/>
      <c r="J145" s="328"/>
      <c r="K145" s="328"/>
      <c r="L145" s="328"/>
      <c r="M145" s="328"/>
      <c r="N145" s="328"/>
      <c r="O145" s="328"/>
      <c r="P145" s="328"/>
      <c r="Q145" s="328"/>
      <c r="R145" s="328"/>
      <c r="S145" s="328"/>
      <c r="T145" s="328"/>
      <c r="U145" s="328"/>
      <c r="V145" s="328"/>
      <c r="W145" s="328"/>
      <c r="X145" s="328"/>
      <c r="Y145" s="328"/>
      <c r="Z145" s="328"/>
      <c r="AA145" s="328"/>
      <c r="AB145" s="328"/>
    </row>
    <row r="146" ht="15.75" customHeight="1">
      <c r="A146" s="328"/>
      <c r="B146" s="328"/>
      <c r="C146" s="328"/>
      <c r="D146" s="328"/>
      <c r="E146" s="328"/>
      <c r="F146" s="328"/>
      <c r="G146" s="328"/>
      <c r="H146" s="328"/>
      <c r="I146" s="328"/>
      <c r="J146" s="328"/>
      <c r="K146" s="328"/>
      <c r="L146" s="328"/>
      <c r="M146" s="328"/>
      <c r="N146" s="328"/>
      <c r="O146" s="328"/>
      <c r="P146" s="328"/>
      <c r="Q146" s="328"/>
      <c r="R146" s="328"/>
      <c r="S146" s="328"/>
      <c r="T146" s="328"/>
      <c r="U146" s="328"/>
      <c r="V146" s="328"/>
      <c r="W146" s="328"/>
      <c r="X146" s="328"/>
      <c r="Y146" s="328"/>
      <c r="Z146" s="328"/>
      <c r="AA146" s="328"/>
      <c r="AB146" s="328"/>
    </row>
    <row r="147" ht="15.75" customHeight="1">
      <c r="A147" s="328"/>
      <c r="B147" s="328"/>
      <c r="C147" s="328"/>
      <c r="D147" s="328"/>
      <c r="E147" s="328"/>
      <c r="F147" s="328"/>
      <c r="G147" s="328"/>
      <c r="H147" s="328"/>
      <c r="I147" s="328"/>
      <c r="J147" s="328"/>
      <c r="K147" s="328"/>
      <c r="L147" s="328"/>
      <c r="M147" s="328"/>
      <c r="N147" s="328"/>
      <c r="O147" s="328"/>
      <c r="P147" s="328"/>
      <c r="Q147" s="328"/>
      <c r="R147" s="328"/>
      <c r="S147" s="328"/>
      <c r="T147" s="328"/>
      <c r="U147" s="328"/>
      <c r="V147" s="328"/>
      <c r="W147" s="328"/>
      <c r="X147" s="328"/>
      <c r="Y147" s="328"/>
      <c r="Z147" s="328"/>
      <c r="AA147" s="328"/>
      <c r="AB147" s="328"/>
    </row>
    <row r="148" ht="15.75" customHeight="1">
      <c r="A148" s="328"/>
      <c r="B148" s="328"/>
      <c r="C148" s="328"/>
      <c r="D148" s="328"/>
      <c r="E148" s="328"/>
      <c r="F148" s="328"/>
      <c r="G148" s="328"/>
      <c r="H148" s="328"/>
      <c r="I148" s="328"/>
      <c r="J148" s="328"/>
      <c r="K148" s="328"/>
      <c r="L148" s="328"/>
      <c r="M148" s="328"/>
      <c r="N148" s="328"/>
      <c r="O148" s="328"/>
      <c r="P148" s="328"/>
      <c r="Q148" s="328"/>
      <c r="R148" s="328"/>
      <c r="S148" s="328"/>
      <c r="T148" s="328"/>
      <c r="U148" s="328"/>
      <c r="V148" s="328"/>
      <c r="W148" s="328"/>
      <c r="X148" s="328"/>
      <c r="Y148" s="328"/>
      <c r="Z148" s="328"/>
      <c r="AA148" s="328"/>
      <c r="AB148" s="328"/>
    </row>
    <row r="149" ht="15.75" customHeight="1">
      <c r="A149" s="328"/>
      <c r="B149" s="328"/>
      <c r="C149" s="328"/>
      <c r="D149" s="328"/>
      <c r="E149" s="328"/>
      <c r="F149" s="328"/>
      <c r="G149" s="328"/>
      <c r="H149" s="328"/>
      <c r="I149" s="328"/>
      <c r="J149" s="328"/>
      <c r="K149" s="328"/>
      <c r="L149" s="328"/>
      <c r="M149" s="328"/>
      <c r="N149" s="328"/>
      <c r="O149" s="328"/>
      <c r="P149" s="328"/>
      <c r="Q149" s="328"/>
      <c r="R149" s="328"/>
      <c r="S149" s="328"/>
      <c r="T149" s="328"/>
      <c r="U149" s="328"/>
      <c r="V149" s="328"/>
      <c r="W149" s="328"/>
      <c r="X149" s="328"/>
      <c r="Y149" s="328"/>
      <c r="Z149" s="328"/>
      <c r="AA149" s="328"/>
      <c r="AB149" s="328"/>
    </row>
    <row r="150" ht="15.75" customHeight="1">
      <c r="A150" s="328"/>
      <c r="B150" s="328"/>
      <c r="C150" s="328"/>
      <c r="D150" s="328"/>
      <c r="E150" s="328"/>
      <c r="F150" s="328"/>
      <c r="G150" s="328"/>
      <c r="H150" s="328"/>
      <c r="I150" s="328"/>
      <c r="J150" s="328"/>
      <c r="K150" s="328"/>
      <c r="L150" s="328"/>
      <c r="M150" s="328"/>
      <c r="N150" s="328"/>
      <c r="O150" s="328"/>
      <c r="P150" s="328"/>
      <c r="Q150" s="328"/>
      <c r="R150" s="328"/>
      <c r="S150" s="328"/>
      <c r="T150" s="328"/>
      <c r="U150" s="328"/>
      <c r="V150" s="328"/>
      <c r="W150" s="328"/>
      <c r="X150" s="328"/>
      <c r="Y150" s="328"/>
      <c r="Z150" s="328"/>
      <c r="AA150" s="328"/>
      <c r="AB150" s="328"/>
    </row>
    <row r="151" ht="15.75" customHeight="1">
      <c r="A151" s="328"/>
      <c r="B151" s="328"/>
      <c r="C151" s="328"/>
      <c r="D151" s="328"/>
      <c r="E151" s="328"/>
      <c r="F151" s="328"/>
      <c r="G151" s="328"/>
      <c r="H151" s="328"/>
      <c r="I151" s="328"/>
      <c r="J151" s="328"/>
      <c r="K151" s="328"/>
      <c r="L151" s="328"/>
      <c r="M151" s="328"/>
      <c r="N151" s="328"/>
      <c r="O151" s="328"/>
      <c r="P151" s="328"/>
      <c r="Q151" s="328"/>
      <c r="R151" s="328"/>
      <c r="S151" s="328"/>
      <c r="T151" s="328"/>
      <c r="U151" s="328"/>
      <c r="V151" s="328"/>
      <c r="W151" s="328"/>
      <c r="X151" s="328"/>
      <c r="Y151" s="328"/>
      <c r="Z151" s="328"/>
      <c r="AA151" s="328"/>
      <c r="AB151" s="328"/>
    </row>
    <row r="152" ht="15.75" customHeight="1">
      <c r="A152" s="328"/>
      <c r="B152" s="328"/>
      <c r="C152" s="328"/>
      <c r="D152" s="328"/>
      <c r="E152" s="328"/>
      <c r="F152" s="328"/>
      <c r="G152" s="328"/>
      <c r="H152" s="328"/>
      <c r="I152" s="328"/>
      <c r="J152" s="328"/>
      <c r="K152" s="328"/>
      <c r="L152" s="328"/>
      <c r="M152" s="328"/>
      <c r="N152" s="328"/>
      <c r="O152" s="328"/>
      <c r="P152" s="328"/>
      <c r="Q152" s="328"/>
      <c r="R152" s="328"/>
      <c r="S152" s="328"/>
      <c r="T152" s="328"/>
      <c r="U152" s="328"/>
      <c r="V152" s="328"/>
      <c r="W152" s="328"/>
      <c r="X152" s="328"/>
      <c r="Y152" s="328"/>
      <c r="Z152" s="328"/>
      <c r="AA152" s="328"/>
      <c r="AB152" s="328"/>
    </row>
    <row r="153" ht="15.75" customHeight="1">
      <c r="A153" s="328"/>
      <c r="B153" s="328"/>
      <c r="C153" s="328"/>
      <c r="D153" s="328"/>
      <c r="E153" s="328"/>
      <c r="F153" s="328"/>
      <c r="G153" s="328"/>
      <c r="H153" s="328"/>
      <c r="I153" s="328"/>
      <c r="J153" s="328"/>
      <c r="K153" s="328"/>
      <c r="L153" s="328"/>
      <c r="M153" s="328"/>
      <c r="N153" s="328"/>
      <c r="O153" s="328"/>
      <c r="P153" s="328"/>
      <c r="Q153" s="328"/>
      <c r="R153" s="328"/>
      <c r="S153" s="328"/>
      <c r="T153" s="328"/>
      <c r="U153" s="328"/>
      <c r="V153" s="328"/>
      <c r="W153" s="328"/>
      <c r="X153" s="328"/>
      <c r="Y153" s="328"/>
      <c r="Z153" s="328"/>
      <c r="AA153" s="328"/>
      <c r="AB153" s="328"/>
    </row>
    <row r="154" ht="15.75" customHeight="1">
      <c r="A154" s="328"/>
      <c r="B154" s="328"/>
      <c r="C154" s="328"/>
      <c r="D154" s="328"/>
      <c r="E154" s="328"/>
      <c r="F154" s="328"/>
      <c r="G154" s="328"/>
      <c r="H154" s="328"/>
      <c r="I154" s="328"/>
      <c r="J154" s="328"/>
      <c r="K154" s="328"/>
      <c r="L154" s="328"/>
      <c r="M154" s="328"/>
      <c r="N154" s="328"/>
      <c r="O154" s="328"/>
      <c r="P154" s="328"/>
      <c r="Q154" s="328"/>
      <c r="R154" s="328"/>
      <c r="S154" s="328"/>
      <c r="T154" s="328"/>
      <c r="U154" s="328"/>
      <c r="V154" s="328"/>
      <c r="W154" s="328"/>
      <c r="X154" s="328"/>
      <c r="Y154" s="328"/>
      <c r="Z154" s="328"/>
      <c r="AA154" s="328"/>
      <c r="AB154" s="328"/>
    </row>
    <row r="155" ht="15.75" customHeight="1">
      <c r="A155" s="328"/>
      <c r="B155" s="328"/>
      <c r="C155" s="328"/>
      <c r="D155" s="328"/>
      <c r="E155" s="328"/>
      <c r="F155" s="328"/>
      <c r="G155" s="328"/>
      <c r="H155" s="328"/>
      <c r="I155" s="328"/>
      <c r="J155" s="328"/>
      <c r="K155" s="328"/>
      <c r="L155" s="328"/>
      <c r="M155" s="328"/>
      <c r="N155" s="328"/>
      <c r="O155" s="328"/>
      <c r="P155" s="328"/>
      <c r="Q155" s="328"/>
      <c r="R155" s="328"/>
      <c r="S155" s="328"/>
      <c r="T155" s="328"/>
      <c r="U155" s="328"/>
      <c r="V155" s="328"/>
      <c r="W155" s="328"/>
      <c r="X155" s="328"/>
      <c r="Y155" s="328"/>
      <c r="Z155" s="328"/>
      <c r="AA155" s="328"/>
      <c r="AB155" s="328"/>
    </row>
    <row r="156" ht="15.75" customHeight="1">
      <c r="A156" s="328"/>
      <c r="B156" s="328"/>
      <c r="C156" s="328"/>
      <c r="D156" s="328"/>
      <c r="E156" s="328"/>
      <c r="F156" s="328"/>
      <c r="G156" s="328"/>
      <c r="H156" s="328"/>
      <c r="I156" s="328"/>
      <c r="J156" s="328"/>
      <c r="K156" s="328"/>
      <c r="L156" s="328"/>
      <c r="M156" s="328"/>
      <c r="N156" s="328"/>
      <c r="O156" s="328"/>
      <c r="P156" s="328"/>
      <c r="Q156" s="328"/>
      <c r="R156" s="328"/>
      <c r="S156" s="328"/>
      <c r="T156" s="328"/>
      <c r="U156" s="328"/>
      <c r="V156" s="328"/>
      <c r="W156" s="328"/>
      <c r="X156" s="328"/>
      <c r="Y156" s="328"/>
      <c r="Z156" s="328"/>
      <c r="AA156" s="328"/>
      <c r="AB156" s="328"/>
    </row>
    <row r="157" ht="15.75" customHeight="1">
      <c r="A157" s="328"/>
      <c r="B157" s="328"/>
      <c r="C157" s="328"/>
      <c r="D157" s="328"/>
      <c r="E157" s="328"/>
      <c r="F157" s="328"/>
      <c r="G157" s="328"/>
      <c r="H157" s="328"/>
      <c r="I157" s="328"/>
      <c r="J157" s="328"/>
      <c r="K157" s="328"/>
      <c r="L157" s="328"/>
      <c r="M157" s="328"/>
      <c r="N157" s="328"/>
      <c r="O157" s="328"/>
      <c r="P157" s="328"/>
      <c r="Q157" s="328"/>
      <c r="R157" s="328"/>
      <c r="S157" s="328"/>
      <c r="T157" s="328"/>
      <c r="U157" s="328"/>
      <c r="V157" s="328"/>
      <c r="W157" s="328"/>
      <c r="X157" s="328"/>
      <c r="Y157" s="328"/>
      <c r="Z157" s="328"/>
      <c r="AA157" s="328"/>
      <c r="AB157" s="328"/>
    </row>
    <row r="158" ht="15.75" customHeight="1">
      <c r="A158" s="328"/>
      <c r="B158" s="328"/>
      <c r="C158" s="328"/>
      <c r="D158" s="328"/>
      <c r="E158" s="328"/>
      <c r="F158" s="328"/>
      <c r="G158" s="328"/>
      <c r="H158" s="328"/>
      <c r="I158" s="328"/>
      <c r="J158" s="328"/>
      <c r="K158" s="328"/>
      <c r="L158" s="328"/>
      <c r="M158" s="328"/>
      <c r="N158" s="328"/>
      <c r="O158" s="328"/>
      <c r="P158" s="328"/>
      <c r="Q158" s="328"/>
      <c r="R158" s="328"/>
      <c r="S158" s="328"/>
      <c r="T158" s="328"/>
      <c r="U158" s="328"/>
      <c r="V158" s="328"/>
      <c r="W158" s="328"/>
      <c r="X158" s="328"/>
      <c r="Y158" s="328"/>
      <c r="Z158" s="328"/>
      <c r="AA158" s="328"/>
      <c r="AB158" s="328"/>
    </row>
    <row r="159" ht="15.75" customHeight="1">
      <c r="A159" s="328"/>
      <c r="B159" s="328"/>
      <c r="C159" s="328"/>
      <c r="D159" s="328"/>
      <c r="E159" s="328"/>
      <c r="F159" s="328"/>
      <c r="G159" s="328"/>
      <c r="H159" s="328"/>
      <c r="I159" s="328"/>
      <c r="J159" s="328"/>
      <c r="K159" s="328"/>
      <c r="L159" s="328"/>
      <c r="M159" s="328"/>
      <c r="N159" s="328"/>
      <c r="O159" s="328"/>
      <c r="P159" s="328"/>
      <c r="Q159" s="328"/>
      <c r="R159" s="328"/>
      <c r="S159" s="328"/>
      <c r="T159" s="328"/>
      <c r="U159" s="328"/>
      <c r="V159" s="328"/>
      <c r="W159" s="328"/>
      <c r="X159" s="328"/>
      <c r="Y159" s="328"/>
      <c r="Z159" s="328"/>
      <c r="AA159" s="328"/>
      <c r="AB159" s="328"/>
    </row>
    <row r="160" ht="15.75" customHeight="1">
      <c r="A160" s="328"/>
      <c r="B160" s="328"/>
      <c r="C160" s="328"/>
      <c r="D160" s="328"/>
      <c r="E160" s="328"/>
      <c r="F160" s="328"/>
      <c r="G160" s="328"/>
      <c r="H160" s="328"/>
      <c r="I160" s="328"/>
      <c r="J160" s="328"/>
      <c r="K160" s="328"/>
      <c r="L160" s="328"/>
      <c r="M160" s="328"/>
      <c r="N160" s="328"/>
      <c r="O160" s="328"/>
      <c r="P160" s="328"/>
      <c r="Q160" s="328"/>
      <c r="R160" s="328"/>
      <c r="S160" s="328"/>
      <c r="T160" s="328"/>
      <c r="U160" s="328"/>
      <c r="V160" s="328"/>
      <c r="W160" s="328"/>
      <c r="X160" s="328"/>
      <c r="Y160" s="328"/>
      <c r="Z160" s="328"/>
      <c r="AA160" s="328"/>
      <c r="AB160" s="328"/>
    </row>
    <row r="161" ht="15.75" customHeight="1">
      <c r="A161" s="328"/>
      <c r="B161" s="328"/>
      <c r="C161" s="328"/>
      <c r="D161" s="328"/>
      <c r="E161" s="328"/>
      <c r="F161" s="328"/>
      <c r="G161" s="328"/>
      <c r="H161" s="328"/>
      <c r="I161" s="328"/>
      <c r="J161" s="328"/>
      <c r="K161" s="328"/>
      <c r="L161" s="328"/>
      <c r="M161" s="328"/>
      <c r="N161" s="328"/>
      <c r="O161" s="328"/>
      <c r="P161" s="328"/>
      <c r="Q161" s="328"/>
      <c r="R161" s="328"/>
      <c r="S161" s="328"/>
      <c r="T161" s="328"/>
      <c r="U161" s="328"/>
      <c r="V161" s="328"/>
      <c r="W161" s="328"/>
      <c r="X161" s="328"/>
      <c r="Y161" s="328"/>
      <c r="Z161" s="328"/>
      <c r="AA161" s="328"/>
      <c r="AB161" s="328"/>
    </row>
    <row r="162" ht="15.75" customHeight="1">
      <c r="A162" s="328"/>
      <c r="B162" s="328"/>
      <c r="C162" s="328"/>
      <c r="D162" s="328"/>
      <c r="E162" s="328"/>
      <c r="F162" s="328"/>
      <c r="G162" s="328"/>
      <c r="H162" s="328"/>
      <c r="I162" s="328"/>
      <c r="J162" s="328"/>
      <c r="K162" s="328"/>
      <c r="L162" s="328"/>
      <c r="M162" s="328"/>
      <c r="N162" s="328"/>
      <c r="O162" s="328"/>
      <c r="P162" s="328"/>
      <c r="Q162" s="328"/>
      <c r="R162" s="328"/>
      <c r="S162" s="328"/>
      <c r="T162" s="328"/>
      <c r="U162" s="328"/>
      <c r="V162" s="328"/>
      <c r="W162" s="328"/>
      <c r="X162" s="328"/>
      <c r="Y162" s="328"/>
      <c r="Z162" s="328"/>
      <c r="AA162" s="328"/>
      <c r="AB162" s="328"/>
    </row>
    <row r="163" ht="15.75" customHeight="1">
      <c r="A163" s="328"/>
      <c r="B163" s="328"/>
      <c r="C163" s="328"/>
      <c r="D163" s="328"/>
      <c r="E163" s="328"/>
      <c r="F163" s="328"/>
      <c r="G163" s="328"/>
      <c r="H163" s="328"/>
      <c r="I163" s="328"/>
      <c r="J163" s="328"/>
      <c r="K163" s="328"/>
      <c r="L163" s="328"/>
      <c r="M163" s="328"/>
      <c r="N163" s="328"/>
      <c r="O163" s="328"/>
      <c r="P163" s="328"/>
      <c r="Q163" s="328"/>
      <c r="R163" s="328"/>
      <c r="S163" s="328"/>
      <c r="T163" s="328"/>
      <c r="U163" s="328"/>
      <c r="V163" s="328"/>
      <c r="W163" s="328"/>
      <c r="X163" s="328"/>
      <c r="Y163" s="328"/>
      <c r="Z163" s="328"/>
      <c r="AA163" s="328"/>
      <c r="AB163" s="328"/>
    </row>
    <row r="164" ht="15.75" customHeight="1">
      <c r="A164" s="328"/>
      <c r="B164" s="328"/>
      <c r="C164" s="328"/>
      <c r="D164" s="328"/>
      <c r="E164" s="328"/>
      <c r="F164" s="328"/>
      <c r="G164" s="328"/>
      <c r="H164" s="328"/>
      <c r="I164" s="328"/>
      <c r="J164" s="328"/>
      <c r="K164" s="328"/>
      <c r="L164" s="328"/>
      <c r="M164" s="328"/>
      <c r="N164" s="328"/>
      <c r="O164" s="328"/>
      <c r="P164" s="328"/>
      <c r="Q164" s="328"/>
      <c r="R164" s="328"/>
      <c r="S164" s="328"/>
      <c r="T164" s="328"/>
      <c r="U164" s="328"/>
      <c r="V164" s="328"/>
      <c r="W164" s="328"/>
      <c r="X164" s="328"/>
      <c r="Y164" s="328"/>
      <c r="Z164" s="328"/>
      <c r="AA164" s="328"/>
      <c r="AB164" s="328"/>
    </row>
    <row r="165" ht="15.75" customHeight="1">
      <c r="A165" s="328"/>
      <c r="B165" s="328"/>
      <c r="C165" s="328"/>
      <c r="D165" s="328"/>
      <c r="E165" s="328"/>
      <c r="F165" s="328"/>
      <c r="G165" s="328"/>
      <c r="H165" s="328"/>
      <c r="I165" s="328"/>
      <c r="J165" s="328"/>
      <c r="K165" s="328"/>
      <c r="L165" s="328"/>
      <c r="M165" s="328"/>
      <c r="N165" s="328"/>
      <c r="O165" s="328"/>
      <c r="P165" s="328"/>
      <c r="Q165" s="328"/>
      <c r="R165" s="328"/>
      <c r="S165" s="328"/>
      <c r="T165" s="328"/>
      <c r="U165" s="328"/>
      <c r="V165" s="328"/>
      <c r="W165" s="328"/>
      <c r="X165" s="328"/>
      <c r="Y165" s="328"/>
      <c r="Z165" s="328"/>
      <c r="AA165" s="328"/>
      <c r="AB165" s="328"/>
    </row>
    <row r="166" ht="15.75" customHeight="1">
      <c r="A166" s="328"/>
      <c r="B166" s="328"/>
      <c r="C166" s="328"/>
      <c r="D166" s="328"/>
      <c r="E166" s="328"/>
      <c r="F166" s="328"/>
      <c r="G166" s="328"/>
      <c r="H166" s="328"/>
      <c r="I166" s="328"/>
      <c r="J166" s="328"/>
      <c r="K166" s="328"/>
      <c r="L166" s="328"/>
      <c r="M166" s="328"/>
      <c r="N166" s="328"/>
      <c r="O166" s="328"/>
      <c r="P166" s="328"/>
      <c r="Q166" s="328"/>
      <c r="R166" s="328"/>
      <c r="S166" s="328"/>
      <c r="T166" s="328"/>
      <c r="U166" s="328"/>
      <c r="V166" s="328"/>
      <c r="W166" s="328"/>
      <c r="X166" s="328"/>
      <c r="Y166" s="328"/>
      <c r="Z166" s="328"/>
      <c r="AA166" s="328"/>
      <c r="AB166" s="328"/>
    </row>
    <row r="167" ht="15.75" customHeight="1">
      <c r="A167" s="328"/>
      <c r="B167" s="328"/>
      <c r="C167" s="328"/>
      <c r="D167" s="328"/>
      <c r="E167" s="328"/>
      <c r="F167" s="328"/>
      <c r="G167" s="328"/>
      <c r="H167" s="328"/>
      <c r="I167" s="328"/>
      <c r="J167" s="328"/>
      <c r="K167" s="328"/>
      <c r="L167" s="328"/>
      <c r="M167" s="328"/>
      <c r="N167" s="328"/>
      <c r="O167" s="328"/>
      <c r="P167" s="328"/>
      <c r="Q167" s="328"/>
      <c r="R167" s="328"/>
      <c r="S167" s="328"/>
      <c r="T167" s="328"/>
      <c r="U167" s="328"/>
      <c r="V167" s="328"/>
      <c r="W167" s="328"/>
      <c r="X167" s="328"/>
      <c r="Y167" s="328"/>
      <c r="Z167" s="328"/>
      <c r="AA167" s="328"/>
      <c r="AB167" s="328"/>
    </row>
    <row r="168" ht="15.75" customHeight="1">
      <c r="A168" s="328"/>
      <c r="B168" s="328"/>
      <c r="C168" s="328"/>
      <c r="D168" s="328"/>
      <c r="E168" s="328"/>
      <c r="F168" s="328"/>
      <c r="G168" s="328"/>
      <c r="H168" s="328"/>
      <c r="I168" s="328"/>
      <c r="J168" s="328"/>
      <c r="K168" s="328"/>
      <c r="L168" s="328"/>
      <c r="M168" s="328"/>
      <c r="N168" s="328"/>
      <c r="O168" s="328"/>
      <c r="P168" s="328"/>
      <c r="Q168" s="328"/>
      <c r="R168" s="328"/>
      <c r="S168" s="328"/>
      <c r="T168" s="328"/>
      <c r="U168" s="328"/>
      <c r="V168" s="328"/>
      <c r="W168" s="328"/>
      <c r="X168" s="328"/>
      <c r="Y168" s="328"/>
      <c r="Z168" s="328"/>
      <c r="AA168" s="328"/>
      <c r="AB168" s="328"/>
    </row>
    <row r="169" ht="15.75" customHeight="1">
      <c r="A169" s="328"/>
      <c r="B169" s="328"/>
      <c r="C169" s="328"/>
      <c r="D169" s="328"/>
      <c r="E169" s="328"/>
      <c r="F169" s="328"/>
      <c r="G169" s="328"/>
      <c r="H169" s="328"/>
      <c r="I169" s="328"/>
      <c r="J169" s="328"/>
      <c r="K169" s="328"/>
      <c r="L169" s="328"/>
      <c r="M169" s="328"/>
      <c r="N169" s="328"/>
      <c r="O169" s="328"/>
      <c r="P169" s="328"/>
      <c r="Q169" s="328"/>
      <c r="R169" s="328"/>
      <c r="S169" s="328"/>
      <c r="T169" s="328"/>
      <c r="U169" s="328"/>
      <c r="V169" s="328"/>
      <c r="W169" s="328"/>
      <c r="X169" s="328"/>
      <c r="Y169" s="328"/>
      <c r="Z169" s="328"/>
      <c r="AA169" s="328"/>
      <c r="AB169" s="328"/>
    </row>
    <row r="170" ht="15.75" customHeight="1">
      <c r="A170" s="328"/>
      <c r="B170" s="328"/>
      <c r="C170" s="328"/>
      <c r="D170" s="328"/>
      <c r="E170" s="328"/>
      <c r="F170" s="328"/>
      <c r="G170" s="328"/>
      <c r="H170" s="328"/>
      <c r="I170" s="328"/>
      <c r="J170" s="328"/>
      <c r="K170" s="328"/>
      <c r="L170" s="328"/>
      <c r="M170" s="328"/>
      <c r="N170" s="328"/>
      <c r="O170" s="328"/>
      <c r="P170" s="328"/>
      <c r="Q170" s="328"/>
      <c r="R170" s="328"/>
      <c r="S170" s="328"/>
      <c r="T170" s="328"/>
      <c r="U170" s="328"/>
      <c r="V170" s="328"/>
      <c r="W170" s="328"/>
      <c r="X170" s="328"/>
      <c r="Y170" s="328"/>
      <c r="Z170" s="328"/>
      <c r="AA170" s="328"/>
      <c r="AB170" s="328"/>
    </row>
    <row r="171" ht="15.75" customHeight="1">
      <c r="A171" s="328"/>
      <c r="B171" s="328"/>
      <c r="C171" s="328"/>
      <c r="D171" s="328"/>
      <c r="E171" s="328"/>
      <c r="F171" s="328"/>
      <c r="G171" s="328"/>
      <c r="H171" s="328"/>
      <c r="I171" s="328"/>
      <c r="J171" s="328"/>
      <c r="K171" s="328"/>
      <c r="L171" s="328"/>
      <c r="M171" s="328"/>
      <c r="N171" s="328"/>
      <c r="O171" s="328"/>
      <c r="P171" s="328"/>
      <c r="Q171" s="328"/>
      <c r="R171" s="328"/>
      <c r="S171" s="328"/>
      <c r="T171" s="328"/>
      <c r="U171" s="328"/>
      <c r="V171" s="328"/>
      <c r="W171" s="328"/>
      <c r="X171" s="328"/>
      <c r="Y171" s="328"/>
      <c r="Z171" s="328"/>
      <c r="AA171" s="328"/>
      <c r="AB171" s="328"/>
    </row>
    <row r="172" ht="15.75" customHeight="1">
      <c r="A172" s="328"/>
      <c r="B172" s="328"/>
      <c r="C172" s="328"/>
      <c r="D172" s="328"/>
      <c r="E172" s="328"/>
      <c r="F172" s="328"/>
      <c r="G172" s="328"/>
      <c r="H172" s="328"/>
      <c r="I172" s="328"/>
      <c r="J172" s="328"/>
      <c r="K172" s="328"/>
      <c r="L172" s="328"/>
      <c r="M172" s="328"/>
      <c r="N172" s="328"/>
      <c r="O172" s="328"/>
      <c r="P172" s="328"/>
      <c r="Q172" s="328"/>
      <c r="R172" s="328"/>
      <c r="S172" s="328"/>
      <c r="T172" s="328"/>
      <c r="U172" s="328"/>
      <c r="V172" s="328"/>
      <c r="W172" s="328"/>
      <c r="X172" s="328"/>
      <c r="Y172" s="328"/>
      <c r="Z172" s="328"/>
      <c r="AA172" s="328"/>
      <c r="AB172" s="328"/>
    </row>
    <row r="173" ht="15.75" customHeight="1">
      <c r="A173" s="328"/>
      <c r="B173" s="328"/>
      <c r="C173" s="328"/>
      <c r="D173" s="328"/>
      <c r="E173" s="328"/>
      <c r="F173" s="328"/>
      <c r="G173" s="328"/>
      <c r="H173" s="328"/>
      <c r="I173" s="328"/>
      <c r="J173" s="328"/>
      <c r="K173" s="328"/>
      <c r="L173" s="328"/>
      <c r="M173" s="328"/>
      <c r="N173" s="328"/>
      <c r="O173" s="328"/>
      <c r="P173" s="328"/>
      <c r="Q173" s="328"/>
      <c r="R173" s="328"/>
      <c r="S173" s="328"/>
      <c r="T173" s="328"/>
      <c r="U173" s="328"/>
      <c r="V173" s="328"/>
      <c r="W173" s="328"/>
      <c r="X173" s="328"/>
      <c r="Y173" s="328"/>
      <c r="Z173" s="328"/>
      <c r="AA173" s="328"/>
      <c r="AB173" s="328"/>
    </row>
    <row r="174" ht="15.75" customHeight="1">
      <c r="A174" s="328"/>
      <c r="B174" s="328"/>
      <c r="C174" s="328"/>
      <c r="D174" s="328"/>
      <c r="E174" s="328"/>
      <c r="F174" s="328"/>
      <c r="G174" s="328"/>
      <c r="H174" s="328"/>
      <c r="I174" s="328"/>
      <c r="J174" s="328"/>
      <c r="K174" s="328"/>
      <c r="L174" s="328"/>
      <c r="M174" s="328"/>
      <c r="N174" s="328"/>
      <c r="O174" s="328"/>
      <c r="P174" s="328"/>
      <c r="Q174" s="328"/>
      <c r="R174" s="328"/>
      <c r="S174" s="328"/>
      <c r="T174" s="328"/>
      <c r="U174" s="328"/>
      <c r="V174" s="328"/>
      <c r="W174" s="328"/>
      <c r="X174" s="328"/>
      <c r="Y174" s="328"/>
      <c r="Z174" s="328"/>
      <c r="AA174" s="328"/>
      <c r="AB174" s="328"/>
    </row>
    <row r="175" ht="15.75" customHeight="1">
      <c r="A175" s="328"/>
      <c r="B175" s="328"/>
      <c r="C175" s="328"/>
      <c r="D175" s="328"/>
      <c r="E175" s="328"/>
      <c r="F175" s="328"/>
      <c r="G175" s="328"/>
      <c r="H175" s="328"/>
      <c r="I175" s="328"/>
      <c r="J175" s="328"/>
      <c r="K175" s="328"/>
      <c r="L175" s="328"/>
      <c r="M175" s="328"/>
      <c r="N175" s="328"/>
      <c r="O175" s="328"/>
      <c r="P175" s="328"/>
      <c r="Q175" s="328"/>
      <c r="R175" s="328"/>
      <c r="S175" s="328"/>
      <c r="T175" s="328"/>
      <c r="U175" s="328"/>
      <c r="V175" s="328"/>
      <c r="W175" s="328"/>
      <c r="X175" s="328"/>
      <c r="Y175" s="328"/>
      <c r="Z175" s="328"/>
      <c r="AA175" s="328"/>
      <c r="AB175" s="328"/>
    </row>
    <row r="176" ht="15.75" customHeight="1">
      <c r="A176" s="328"/>
      <c r="B176" s="328"/>
      <c r="C176" s="328"/>
      <c r="D176" s="328"/>
      <c r="E176" s="328"/>
      <c r="F176" s="328"/>
      <c r="G176" s="328"/>
      <c r="H176" s="328"/>
      <c r="I176" s="328"/>
      <c r="J176" s="328"/>
      <c r="K176" s="328"/>
      <c r="L176" s="328"/>
      <c r="M176" s="328"/>
      <c r="N176" s="328"/>
      <c r="O176" s="328"/>
      <c r="P176" s="328"/>
      <c r="Q176" s="328"/>
      <c r="R176" s="328"/>
      <c r="S176" s="328"/>
      <c r="T176" s="328"/>
      <c r="U176" s="328"/>
      <c r="V176" s="328"/>
      <c r="W176" s="328"/>
      <c r="X176" s="328"/>
      <c r="Y176" s="328"/>
      <c r="Z176" s="328"/>
      <c r="AA176" s="328"/>
      <c r="AB176" s="328"/>
    </row>
    <row r="177" ht="15.75" customHeight="1">
      <c r="A177" s="328"/>
      <c r="B177" s="328"/>
      <c r="C177" s="328"/>
      <c r="D177" s="328"/>
      <c r="E177" s="328"/>
      <c r="F177" s="328"/>
      <c r="G177" s="328"/>
      <c r="H177" s="328"/>
      <c r="I177" s="328"/>
      <c r="J177" s="328"/>
      <c r="K177" s="328"/>
      <c r="L177" s="328"/>
      <c r="M177" s="328"/>
      <c r="N177" s="328"/>
      <c r="O177" s="328"/>
      <c r="P177" s="328"/>
      <c r="Q177" s="328"/>
      <c r="R177" s="328"/>
      <c r="S177" s="328"/>
      <c r="T177" s="328"/>
      <c r="U177" s="328"/>
      <c r="V177" s="328"/>
      <c r="W177" s="328"/>
      <c r="X177" s="328"/>
      <c r="Y177" s="328"/>
      <c r="Z177" s="328"/>
      <c r="AA177" s="328"/>
      <c r="AB177" s="328"/>
    </row>
    <row r="178" ht="15.75" customHeight="1">
      <c r="A178" s="328"/>
      <c r="B178" s="328"/>
      <c r="C178" s="328"/>
      <c r="D178" s="328"/>
      <c r="E178" s="328"/>
      <c r="F178" s="328"/>
      <c r="G178" s="328"/>
      <c r="H178" s="328"/>
      <c r="I178" s="328"/>
      <c r="J178" s="328"/>
      <c r="K178" s="328"/>
      <c r="L178" s="328"/>
      <c r="M178" s="328"/>
      <c r="N178" s="328"/>
      <c r="O178" s="328"/>
      <c r="P178" s="328"/>
      <c r="Q178" s="328"/>
      <c r="R178" s="328"/>
      <c r="S178" s="328"/>
      <c r="T178" s="328"/>
      <c r="U178" s="328"/>
      <c r="V178" s="328"/>
      <c r="W178" s="328"/>
      <c r="X178" s="328"/>
      <c r="Y178" s="328"/>
      <c r="Z178" s="328"/>
      <c r="AA178" s="328"/>
      <c r="AB178" s="328"/>
    </row>
    <row r="179" ht="15.75" customHeight="1">
      <c r="A179" s="328"/>
      <c r="B179" s="328"/>
      <c r="C179" s="328"/>
      <c r="D179" s="328"/>
      <c r="E179" s="328"/>
      <c r="F179" s="328"/>
      <c r="G179" s="328"/>
      <c r="H179" s="328"/>
      <c r="I179" s="328"/>
      <c r="J179" s="328"/>
      <c r="K179" s="328"/>
      <c r="L179" s="328"/>
      <c r="M179" s="328"/>
      <c r="N179" s="328"/>
      <c r="O179" s="328"/>
      <c r="P179" s="328"/>
      <c r="Q179" s="328"/>
      <c r="R179" s="328"/>
      <c r="S179" s="328"/>
      <c r="T179" s="328"/>
      <c r="U179" s="328"/>
      <c r="V179" s="328"/>
      <c r="W179" s="328"/>
      <c r="X179" s="328"/>
      <c r="Y179" s="328"/>
      <c r="Z179" s="328"/>
      <c r="AA179" s="328"/>
      <c r="AB179" s="328"/>
    </row>
    <row r="180" ht="15.75" customHeight="1">
      <c r="A180" s="328"/>
      <c r="B180" s="328"/>
      <c r="C180" s="328"/>
      <c r="D180" s="328"/>
      <c r="E180" s="328"/>
      <c r="F180" s="328"/>
      <c r="G180" s="328"/>
      <c r="H180" s="328"/>
      <c r="I180" s="328"/>
      <c r="J180" s="328"/>
      <c r="K180" s="328"/>
      <c r="L180" s="328"/>
      <c r="M180" s="328"/>
      <c r="N180" s="328"/>
      <c r="O180" s="328"/>
      <c r="P180" s="328"/>
      <c r="Q180" s="328"/>
      <c r="R180" s="328"/>
      <c r="S180" s="328"/>
      <c r="T180" s="328"/>
      <c r="U180" s="328"/>
      <c r="V180" s="328"/>
      <c r="W180" s="328"/>
      <c r="X180" s="328"/>
      <c r="Y180" s="328"/>
      <c r="Z180" s="328"/>
      <c r="AA180" s="328"/>
      <c r="AB180" s="328"/>
    </row>
    <row r="181" ht="15.75" customHeight="1">
      <c r="A181" s="328"/>
      <c r="B181" s="328"/>
      <c r="C181" s="328"/>
      <c r="D181" s="328"/>
      <c r="E181" s="328"/>
      <c r="F181" s="328"/>
      <c r="G181" s="328"/>
      <c r="H181" s="328"/>
      <c r="I181" s="328"/>
      <c r="J181" s="328"/>
      <c r="K181" s="328"/>
      <c r="L181" s="328"/>
      <c r="M181" s="328"/>
      <c r="N181" s="328"/>
      <c r="O181" s="328"/>
      <c r="P181" s="328"/>
      <c r="Q181" s="328"/>
      <c r="R181" s="328"/>
      <c r="S181" s="328"/>
      <c r="T181" s="328"/>
      <c r="U181" s="328"/>
      <c r="V181" s="328"/>
      <c r="W181" s="328"/>
      <c r="X181" s="328"/>
      <c r="Y181" s="328"/>
      <c r="Z181" s="328"/>
      <c r="AA181" s="328"/>
      <c r="AB181" s="328"/>
    </row>
    <row r="182" ht="15.75" customHeight="1">
      <c r="A182" s="328"/>
      <c r="B182" s="328"/>
      <c r="C182" s="328"/>
      <c r="D182" s="328"/>
      <c r="E182" s="328"/>
      <c r="F182" s="328"/>
      <c r="G182" s="328"/>
      <c r="H182" s="328"/>
      <c r="I182" s="328"/>
      <c r="J182" s="328"/>
      <c r="K182" s="328"/>
      <c r="L182" s="328"/>
      <c r="M182" s="328"/>
      <c r="N182" s="328"/>
      <c r="O182" s="328"/>
      <c r="P182" s="328"/>
      <c r="Q182" s="328"/>
      <c r="R182" s="328"/>
      <c r="S182" s="328"/>
      <c r="T182" s="328"/>
      <c r="U182" s="328"/>
      <c r="V182" s="328"/>
      <c r="W182" s="328"/>
      <c r="X182" s="328"/>
      <c r="Y182" s="328"/>
      <c r="Z182" s="328"/>
      <c r="AA182" s="328"/>
      <c r="AB182" s="328"/>
    </row>
    <row r="183" ht="15.75" customHeight="1">
      <c r="A183" s="328"/>
      <c r="B183" s="328"/>
      <c r="C183" s="328"/>
      <c r="D183" s="328"/>
      <c r="E183" s="328"/>
      <c r="F183" s="328"/>
      <c r="G183" s="328"/>
      <c r="H183" s="328"/>
      <c r="I183" s="328"/>
      <c r="J183" s="328"/>
      <c r="K183" s="328"/>
      <c r="L183" s="328"/>
      <c r="M183" s="328"/>
      <c r="N183" s="328"/>
      <c r="O183" s="328"/>
      <c r="P183" s="328"/>
      <c r="Q183" s="328"/>
      <c r="R183" s="328"/>
      <c r="S183" s="328"/>
      <c r="T183" s="328"/>
      <c r="U183" s="328"/>
      <c r="V183" s="328"/>
      <c r="W183" s="328"/>
      <c r="X183" s="328"/>
      <c r="Y183" s="328"/>
      <c r="Z183" s="328"/>
      <c r="AA183" s="328"/>
      <c r="AB183" s="328"/>
    </row>
    <row r="184" ht="15.75" customHeight="1">
      <c r="A184" s="328"/>
      <c r="B184" s="328"/>
      <c r="C184" s="328"/>
      <c r="D184" s="328"/>
      <c r="E184" s="328"/>
      <c r="F184" s="328"/>
      <c r="G184" s="328"/>
      <c r="H184" s="328"/>
      <c r="I184" s="328"/>
      <c r="J184" s="328"/>
      <c r="K184" s="328"/>
      <c r="L184" s="328"/>
      <c r="M184" s="328"/>
      <c r="N184" s="328"/>
      <c r="O184" s="328"/>
      <c r="P184" s="328"/>
      <c r="Q184" s="328"/>
      <c r="R184" s="328"/>
      <c r="S184" s="328"/>
      <c r="T184" s="328"/>
      <c r="U184" s="328"/>
      <c r="V184" s="328"/>
      <c r="W184" s="328"/>
      <c r="X184" s="328"/>
      <c r="Y184" s="328"/>
      <c r="Z184" s="328"/>
      <c r="AA184" s="328"/>
      <c r="AB184" s="328"/>
    </row>
    <row r="185" ht="15.75" customHeight="1">
      <c r="A185" s="328"/>
      <c r="B185" s="328"/>
      <c r="C185" s="328"/>
      <c r="D185" s="328"/>
      <c r="E185" s="328"/>
      <c r="F185" s="328"/>
      <c r="G185" s="328"/>
      <c r="H185" s="328"/>
      <c r="I185" s="328"/>
      <c r="J185" s="328"/>
      <c r="K185" s="328"/>
      <c r="L185" s="328"/>
      <c r="M185" s="328"/>
      <c r="N185" s="328"/>
      <c r="O185" s="328"/>
      <c r="P185" s="328"/>
      <c r="Q185" s="328"/>
      <c r="R185" s="328"/>
      <c r="S185" s="328"/>
      <c r="T185" s="328"/>
      <c r="U185" s="328"/>
      <c r="V185" s="328"/>
      <c r="W185" s="328"/>
      <c r="X185" s="328"/>
      <c r="Y185" s="328"/>
      <c r="Z185" s="328"/>
      <c r="AA185" s="328"/>
      <c r="AB185" s="328"/>
    </row>
    <row r="186" ht="15.75" customHeight="1">
      <c r="A186" s="328"/>
      <c r="B186" s="328"/>
      <c r="C186" s="328"/>
      <c r="D186" s="328"/>
      <c r="E186" s="328"/>
      <c r="F186" s="328"/>
      <c r="G186" s="328"/>
      <c r="H186" s="328"/>
      <c r="I186" s="328"/>
      <c r="J186" s="328"/>
      <c r="K186" s="328"/>
      <c r="L186" s="328"/>
      <c r="M186" s="328"/>
      <c r="N186" s="328"/>
      <c r="O186" s="328"/>
      <c r="P186" s="328"/>
      <c r="Q186" s="328"/>
      <c r="R186" s="328"/>
      <c r="S186" s="328"/>
      <c r="T186" s="328"/>
      <c r="U186" s="328"/>
      <c r="V186" s="328"/>
      <c r="W186" s="328"/>
      <c r="X186" s="328"/>
      <c r="Y186" s="328"/>
      <c r="Z186" s="328"/>
      <c r="AA186" s="328"/>
      <c r="AB186" s="328"/>
    </row>
    <row r="187" ht="15.75" customHeight="1">
      <c r="A187" s="328"/>
      <c r="B187" s="328"/>
      <c r="C187" s="328"/>
      <c r="D187" s="328"/>
      <c r="E187" s="328"/>
      <c r="F187" s="328"/>
      <c r="G187" s="328"/>
      <c r="H187" s="328"/>
      <c r="I187" s="328"/>
      <c r="J187" s="328"/>
      <c r="K187" s="328"/>
      <c r="L187" s="328"/>
      <c r="M187" s="328"/>
      <c r="N187" s="328"/>
      <c r="O187" s="328"/>
      <c r="P187" s="328"/>
      <c r="Q187" s="328"/>
      <c r="R187" s="328"/>
      <c r="S187" s="328"/>
      <c r="T187" s="328"/>
      <c r="U187" s="328"/>
      <c r="V187" s="328"/>
      <c r="W187" s="328"/>
      <c r="X187" s="328"/>
      <c r="Y187" s="328"/>
      <c r="Z187" s="328"/>
      <c r="AA187" s="328"/>
      <c r="AB187" s="328"/>
    </row>
    <row r="188" ht="15.75" customHeight="1">
      <c r="A188" s="328"/>
      <c r="B188" s="328"/>
      <c r="C188" s="328"/>
      <c r="D188" s="328"/>
      <c r="E188" s="328"/>
      <c r="F188" s="328"/>
      <c r="G188" s="328"/>
      <c r="H188" s="328"/>
      <c r="I188" s="328"/>
      <c r="J188" s="328"/>
      <c r="K188" s="328"/>
      <c r="L188" s="328"/>
      <c r="M188" s="328"/>
      <c r="N188" s="328"/>
      <c r="O188" s="328"/>
      <c r="P188" s="328"/>
      <c r="Q188" s="328"/>
      <c r="R188" s="328"/>
      <c r="S188" s="328"/>
      <c r="T188" s="328"/>
      <c r="U188" s="328"/>
      <c r="V188" s="328"/>
      <c r="W188" s="328"/>
      <c r="X188" s="328"/>
      <c r="Y188" s="328"/>
      <c r="Z188" s="328"/>
      <c r="AA188" s="328"/>
      <c r="AB188" s="328"/>
    </row>
    <row r="189" ht="15.75" customHeight="1">
      <c r="A189" s="328"/>
      <c r="B189" s="328"/>
      <c r="C189" s="328"/>
      <c r="D189" s="328"/>
      <c r="E189" s="328"/>
      <c r="F189" s="328"/>
      <c r="G189" s="328"/>
      <c r="H189" s="328"/>
      <c r="I189" s="328"/>
      <c r="J189" s="328"/>
      <c r="K189" s="328"/>
      <c r="L189" s="328"/>
      <c r="M189" s="328"/>
      <c r="N189" s="328"/>
      <c r="O189" s="328"/>
      <c r="P189" s="328"/>
      <c r="Q189" s="328"/>
      <c r="R189" s="328"/>
      <c r="S189" s="328"/>
      <c r="T189" s="328"/>
      <c r="U189" s="328"/>
      <c r="V189" s="328"/>
      <c r="W189" s="328"/>
      <c r="X189" s="328"/>
      <c r="Y189" s="328"/>
      <c r="Z189" s="328"/>
      <c r="AA189" s="328"/>
      <c r="AB189" s="328"/>
    </row>
    <row r="190" ht="15.75" customHeight="1">
      <c r="A190" s="328"/>
      <c r="B190" s="328"/>
      <c r="C190" s="328"/>
      <c r="D190" s="328"/>
      <c r="E190" s="328"/>
      <c r="F190" s="328"/>
      <c r="G190" s="328"/>
      <c r="H190" s="328"/>
      <c r="I190" s="328"/>
      <c r="J190" s="328"/>
      <c r="K190" s="328"/>
      <c r="L190" s="328"/>
      <c r="M190" s="328"/>
      <c r="N190" s="328"/>
      <c r="O190" s="328"/>
      <c r="P190" s="328"/>
      <c r="Q190" s="328"/>
      <c r="R190" s="328"/>
      <c r="S190" s="328"/>
      <c r="T190" s="328"/>
      <c r="U190" s="328"/>
      <c r="V190" s="328"/>
      <c r="W190" s="328"/>
      <c r="X190" s="328"/>
      <c r="Y190" s="328"/>
      <c r="Z190" s="328"/>
      <c r="AA190" s="328"/>
      <c r="AB190" s="328"/>
    </row>
    <row r="191" ht="15.75" customHeight="1">
      <c r="A191" s="328"/>
      <c r="B191" s="328"/>
      <c r="C191" s="328"/>
      <c r="D191" s="328"/>
      <c r="E191" s="328"/>
      <c r="F191" s="328"/>
      <c r="G191" s="328"/>
      <c r="H191" s="328"/>
      <c r="I191" s="328"/>
      <c r="J191" s="328"/>
      <c r="K191" s="328"/>
      <c r="L191" s="328"/>
      <c r="M191" s="328"/>
      <c r="N191" s="328"/>
      <c r="O191" s="328"/>
      <c r="P191" s="328"/>
      <c r="Q191" s="328"/>
      <c r="R191" s="328"/>
      <c r="S191" s="328"/>
      <c r="T191" s="328"/>
      <c r="U191" s="328"/>
      <c r="V191" s="328"/>
      <c r="W191" s="328"/>
      <c r="X191" s="328"/>
      <c r="Y191" s="328"/>
      <c r="Z191" s="328"/>
      <c r="AA191" s="328"/>
      <c r="AB191" s="328"/>
    </row>
    <row r="192" ht="15.75" customHeight="1">
      <c r="A192" s="328"/>
      <c r="B192" s="328"/>
      <c r="C192" s="328"/>
      <c r="D192" s="328"/>
      <c r="E192" s="328"/>
      <c r="F192" s="328"/>
      <c r="G192" s="328"/>
      <c r="H192" s="328"/>
      <c r="I192" s="328"/>
      <c r="J192" s="328"/>
      <c r="K192" s="328"/>
      <c r="L192" s="328"/>
      <c r="M192" s="328"/>
      <c r="N192" s="328"/>
      <c r="O192" s="328"/>
      <c r="P192" s="328"/>
      <c r="Q192" s="328"/>
      <c r="R192" s="328"/>
      <c r="S192" s="328"/>
      <c r="T192" s="328"/>
      <c r="U192" s="328"/>
      <c r="V192" s="328"/>
      <c r="W192" s="328"/>
      <c r="X192" s="328"/>
      <c r="Y192" s="328"/>
      <c r="Z192" s="328"/>
      <c r="AA192" s="328"/>
      <c r="AB192" s="328"/>
    </row>
    <row r="193" ht="15.75" customHeight="1">
      <c r="A193" s="328"/>
      <c r="B193" s="328"/>
      <c r="C193" s="328"/>
      <c r="D193" s="328"/>
      <c r="E193" s="328"/>
      <c r="F193" s="328"/>
      <c r="G193" s="328"/>
      <c r="H193" s="328"/>
      <c r="I193" s="328"/>
      <c r="J193" s="328"/>
      <c r="K193" s="328"/>
      <c r="L193" s="328"/>
      <c r="M193" s="328"/>
      <c r="N193" s="328"/>
      <c r="O193" s="328"/>
      <c r="P193" s="328"/>
      <c r="Q193" s="328"/>
      <c r="R193" s="328"/>
      <c r="S193" s="328"/>
      <c r="T193" s="328"/>
      <c r="U193" s="328"/>
      <c r="V193" s="328"/>
      <c r="W193" s="328"/>
      <c r="X193" s="328"/>
      <c r="Y193" s="328"/>
      <c r="Z193" s="328"/>
      <c r="AA193" s="328"/>
      <c r="AB193" s="328"/>
    </row>
    <row r="194" ht="15.75" customHeight="1">
      <c r="A194" s="328"/>
      <c r="B194" s="328"/>
      <c r="C194" s="328"/>
      <c r="D194" s="328"/>
      <c r="E194" s="328"/>
      <c r="F194" s="328"/>
      <c r="G194" s="328"/>
      <c r="H194" s="328"/>
      <c r="I194" s="328"/>
      <c r="J194" s="328"/>
      <c r="K194" s="328"/>
      <c r="L194" s="328"/>
      <c r="M194" s="328"/>
      <c r="N194" s="328"/>
      <c r="O194" s="328"/>
      <c r="P194" s="328"/>
      <c r="Q194" s="328"/>
      <c r="R194" s="328"/>
      <c r="S194" s="328"/>
      <c r="T194" s="328"/>
      <c r="U194" s="328"/>
      <c r="V194" s="328"/>
      <c r="W194" s="328"/>
      <c r="X194" s="328"/>
      <c r="Y194" s="328"/>
      <c r="Z194" s="328"/>
      <c r="AA194" s="328"/>
      <c r="AB194" s="328"/>
    </row>
    <row r="195" ht="15.75" customHeight="1">
      <c r="A195" s="328"/>
      <c r="B195" s="328"/>
      <c r="C195" s="328"/>
      <c r="D195" s="328"/>
      <c r="E195" s="328"/>
      <c r="F195" s="328"/>
      <c r="G195" s="328"/>
      <c r="H195" s="328"/>
      <c r="I195" s="328"/>
      <c r="J195" s="328"/>
      <c r="K195" s="328"/>
      <c r="L195" s="328"/>
      <c r="M195" s="328"/>
      <c r="N195" s="328"/>
      <c r="O195" s="328"/>
      <c r="P195" s="328"/>
      <c r="Q195" s="328"/>
      <c r="R195" s="328"/>
      <c r="S195" s="328"/>
      <c r="T195" s="328"/>
      <c r="U195" s="328"/>
      <c r="V195" s="328"/>
      <c r="W195" s="328"/>
      <c r="X195" s="328"/>
      <c r="Y195" s="328"/>
      <c r="Z195" s="328"/>
      <c r="AA195" s="328"/>
      <c r="AB195" s="328"/>
    </row>
    <row r="196" ht="15.75" customHeight="1">
      <c r="A196" s="328"/>
      <c r="B196" s="328"/>
      <c r="C196" s="328"/>
      <c r="D196" s="328"/>
      <c r="E196" s="328"/>
      <c r="F196" s="328"/>
      <c r="G196" s="328"/>
      <c r="H196" s="328"/>
      <c r="I196" s="328"/>
      <c r="J196" s="328"/>
      <c r="K196" s="328"/>
      <c r="L196" s="328"/>
      <c r="M196" s="328"/>
      <c r="N196" s="328"/>
      <c r="O196" s="328"/>
      <c r="P196" s="328"/>
      <c r="Q196" s="328"/>
      <c r="R196" s="328"/>
      <c r="S196" s="328"/>
      <c r="T196" s="328"/>
      <c r="U196" s="328"/>
      <c r="V196" s="328"/>
      <c r="W196" s="328"/>
      <c r="X196" s="328"/>
      <c r="Y196" s="328"/>
      <c r="Z196" s="328"/>
      <c r="AA196" s="328"/>
      <c r="AB196" s="328"/>
    </row>
    <row r="197" ht="15.75" customHeight="1">
      <c r="A197" s="328"/>
      <c r="B197" s="328"/>
      <c r="C197" s="328"/>
      <c r="D197" s="328"/>
      <c r="E197" s="328"/>
      <c r="F197" s="328"/>
      <c r="G197" s="328"/>
      <c r="H197" s="328"/>
      <c r="I197" s="328"/>
      <c r="J197" s="328"/>
      <c r="K197" s="328"/>
      <c r="L197" s="328"/>
      <c r="M197" s="328"/>
      <c r="N197" s="328"/>
      <c r="O197" s="328"/>
      <c r="P197" s="328"/>
      <c r="Q197" s="328"/>
      <c r="R197" s="328"/>
      <c r="S197" s="328"/>
      <c r="T197" s="328"/>
      <c r="U197" s="328"/>
      <c r="V197" s="328"/>
      <c r="W197" s="328"/>
      <c r="X197" s="328"/>
      <c r="Y197" s="328"/>
      <c r="Z197" s="328"/>
      <c r="AA197" s="328"/>
      <c r="AB197" s="328"/>
    </row>
    <row r="198" ht="15.75" customHeight="1">
      <c r="A198" s="328"/>
      <c r="B198" s="328"/>
      <c r="C198" s="328"/>
      <c r="D198" s="328"/>
      <c r="E198" s="328"/>
      <c r="F198" s="328"/>
      <c r="G198" s="328"/>
      <c r="H198" s="328"/>
      <c r="I198" s="328"/>
      <c r="J198" s="328"/>
      <c r="K198" s="328"/>
      <c r="L198" s="328"/>
      <c r="M198" s="328"/>
      <c r="N198" s="328"/>
      <c r="O198" s="328"/>
      <c r="P198" s="328"/>
      <c r="Q198" s="328"/>
      <c r="R198" s="328"/>
      <c r="S198" s="328"/>
      <c r="T198" s="328"/>
      <c r="U198" s="328"/>
      <c r="V198" s="328"/>
      <c r="W198" s="328"/>
      <c r="X198" s="328"/>
      <c r="Y198" s="328"/>
      <c r="Z198" s="328"/>
      <c r="AA198" s="328"/>
      <c r="AB198" s="328"/>
    </row>
    <row r="199" ht="15.75" customHeight="1">
      <c r="A199" s="328"/>
      <c r="B199" s="328"/>
      <c r="C199" s="328"/>
      <c r="D199" s="328"/>
      <c r="E199" s="328"/>
      <c r="F199" s="328"/>
      <c r="G199" s="328"/>
      <c r="H199" s="328"/>
      <c r="I199" s="328"/>
      <c r="J199" s="328"/>
      <c r="K199" s="328"/>
      <c r="L199" s="328"/>
      <c r="M199" s="328"/>
      <c r="N199" s="328"/>
      <c r="O199" s="328"/>
      <c r="P199" s="328"/>
      <c r="Q199" s="328"/>
      <c r="R199" s="328"/>
      <c r="S199" s="328"/>
      <c r="T199" s="328"/>
      <c r="U199" s="328"/>
      <c r="V199" s="328"/>
      <c r="W199" s="328"/>
      <c r="X199" s="328"/>
      <c r="Y199" s="328"/>
      <c r="Z199" s="328"/>
      <c r="AA199" s="328"/>
      <c r="AB199" s="328"/>
    </row>
    <row r="200" ht="15.75" customHeight="1">
      <c r="A200" s="328"/>
      <c r="B200" s="328"/>
      <c r="C200" s="328"/>
      <c r="D200" s="328"/>
      <c r="E200" s="328"/>
      <c r="F200" s="328"/>
      <c r="G200" s="328"/>
      <c r="H200" s="328"/>
      <c r="I200" s="328"/>
      <c r="J200" s="328"/>
      <c r="K200" s="328"/>
      <c r="L200" s="328"/>
      <c r="M200" s="328"/>
      <c r="N200" s="328"/>
      <c r="O200" s="328"/>
      <c r="P200" s="328"/>
      <c r="Q200" s="328"/>
      <c r="R200" s="328"/>
      <c r="S200" s="328"/>
      <c r="T200" s="328"/>
      <c r="U200" s="328"/>
      <c r="V200" s="328"/>
      <c r="W200" s="328"/>
      <c r="X200" s="328"/>
      <c r="Y200" s="328"/>
      <c r="Z200" s="328"/>
      <c r="AA200" s="328"/>
      <c r="AB200" s="328"/>
    </row>
    <row r="201" ht="15.75" customHeight="1">
      <c r="A201" s="328"/>
      <c r="B201" s="328"/>
      <c r="C201" s="328"/>
      <c r="D201" s="328"/>
      <c r="E201" s="328"/>
      <c r="F201" s="328"/>
      <c r="G201" s="328"/>
      <c r="H201" s="328"/>
      <c r="I201" s="328"/>
      <c r="J201" s="328"/>
      <c r="K201" s="328"/>
      <c r="L201" s="328"/>
      <c r="M201" s="328"/>
      <c r="N201" s="328"/>
      <c r="O201" s="328"/>
      <c r="P201" s="328"/>
      <c r="Q201" s="328"/>
      <c r="R201" s="328"/>
      <c r="S201" s="328"/>
      <c r="T201" s="328"/>
      <c r="U201" s="328"/>
      <c r="V201" s="328"/>
      <c r="W201" s="328"/>
      <c r="X201" s="328"/>
      <c r="Y201" s="328"/>
      <c r="Z201" s="328"/>
      <c r="AA201" s="328"/>
      <c r="AB201" s="328"/>
    </row>
    <row r="202" ht="15.75" customHeight="1">
      <c r="A202" s="328"/>
      <c r="B202" s="328"/>
      <c r="C202" s="328"/>
      <c r="D202" s="328"/>
      <c r="E202" s="328"/>
      <c r="F202" s="328"/>
      <c r="G202" s="328"/>
      <c r="H202" s="328"/>
      <c r="I202" s="328"/>
      <c r="J202" s="328"/>
      <c r="K202" s="328"/>
      <c r="L202" s="328"/>
      <c r="M202" s="328"/>
      <c r="N202" s="328"/>
      <c r="O202" s="328"/>
      <c r="P202" s="328"/>
      <c r="Q202" s="328"/>
      <c r="R202" s="328"/>
      <c r="S202" s="328"/>
      <c r="T202" s="328"/>
      <c r="U202" s="328"/>
      <c r="V202" s="328"/>
      <c r="W202" s="328"/>
      <c r="X202" s="328"/>
      <c r="Y202" s="328"/>
      <c r="Z202" s="328"/>
      <c r="AA202" s="328"/>
      <c r="AB202" s="328"/>
    </row>
    <row r="203" ht="15.75" customHeight="1">
      <c r="A203" s="328"/>
      <c r="B203" s="328"/>
      <c r="C203" s="328"/>
      <c r="D203" s="328"/>
      <c r="E203" s="328"/>
      <c r="F203" s="328"/>
      <c r="G203" s="328"/>
      <c r="H203" s="328"/>
      <c r="I203" s="328"/>
      <c r="J203" s="328"/>
      <c r="K203" s="328"/>
      <c r="L203" s="328"/>
      <c r="M203" s="328"/>
      <c r="N203" s="328"/>
      <c r="O203" s="328"/>
      <c r="P203" s="328"/>
      <c r="Q203" s="328"/>
      <c r="R203" s="328"/>
      <c r="S203" s="328"/>
      <c r="T203" s="328"/>
      <c r="U203" s="328"/>
      <c r="V203" s="328"/>
      <c r="W203" s="328"/>
      <c r="X203" s="328"/>
      <c r="Y203" s="328"/>
      <c r="Z203" s="328"/>
      <c r="AA203" s="328"/>
      <c r="AB203" s="328"/>
    </row>
    <row r="204" ht="15.75" customHeight="1">
      <c r="A204" s="328"/>
      <c r="B204" s="328"/>
      <c r="C204" s="328"/>
      <c r="D204" s="328"/>
      <c r="E204" s="328"/>
      <c r="F204" s="328"/>
      <c r="G204" s="328"/>
      <c r="H204" s="328"/>
      <c r="I204" s="328"/>
      <c r="J204" s="328"/>
      <c r="K204" s="328"/>
      <c r="L204" s="328"/>
      <c r="M204" s="328"/>
      <c r="N204" s="328"/>
      <c r="O204" s="328"/>
      <c r="P204" s="328"/>
      <c r="Q204" s="328"/>
      <c r="R204" s="328"/>
      <c r="S204" s="328"/>
      <c r="T204" s="328"/>
      <c r="U204" s="328"/>
      <c r="V204" s="328"/>
      <c r="W204" s="328"/>
      <c r="X204" s="328"/>
      <c r="Y204" s="328"/>
      <c r="Z204" s="328"/>
      <c r="AA204" s="328"/>
      <c r="AB204" s="328"/>
    </row>
    <row r="205" ht="15.75" customHeight="1">
      <c r="A205" s="328"/>
      <c r="B205" s="328"/>
      <c r="C205" s="328"/>
      <c r="D205" s="328"/>
      <c r="E205" s="328"/>
      <c r="F205" s="328"/>
      <c r="G205" s="328"/>
      <c r="H205" s="328"/>
      <c r="I205" s="328"/>
      <c r="J205" s="328"/>
      <c r="K205" s="328"/>
      <c r="L205" s="328"/>
      <c r="M205" s="328"/>
      <c r="N205" s="328"/>
      <c r="O205" s="328"/>
      <c r="P205" s="328"/>
      <c r="Q205" s="328"/>
      <c r="R205" s="328"/>
      <c r="S205" s="328"/>
      <c r="T205" s="328"/>
      <c r="U205" s="328"/>
      <c r="V205" s="328"/>
      <c r="W205" s="328"/>
      <c r="X205" s="328"/>
      <c r="Y205" s="328"/>
      <c r="Z205" s="328"/>
      <c r="AA205" s="328"/>
      <c r="AB205" s="328"/>
    </row>
    <row r="206" ht="15.75" customHeight="1">
      <c r="A206" s="328"/>
      <c r="B206" s="328"/>
      <c r="C206" s="328"/>
      <c r="D206" s="328"/>
      <c r="E206" s="328"/>
      <c r="F206" s="328"/>
      <c r="G206" s="328"/>
      <c r="H206" s="328"/>
      <c r="I206" s="328"/>
      <c r="J206" s="328"/>
      <c r="K206" s="328"/>
      <c r="L206" s="328"/>
      <c r="M206" s="328"/>
      <c r="N206" s="328"/>
      <c r="O206" s="328"/>
      <c r="P206" s="328"/>
      <c r="Q206" s="328"/>
      <c r="R206" s="328"/>
      <c r="S206" s="328"/>
      <c r="T206" s="328"/>
      <c r="U206" s="328"/>
      <c r="V206" s="328"/>
      <c r="W206" s="328"/>
      <c r="X206" s="328"/>
      <c r="Y206" s="328"/>
      <c r="Z206" s="328"/>
      <c r="AA206" s="328"/>
      <c r="AB206" s="328"/>
    </row>
    <row r="207" ht="15.75" customHeight="1">
      <c r="A207" s="328"/>
      <c r="B207" s="328"/>
      <c r="C207" s="328"/>
      <c r="D207" s="328"/>
      <c r="E207" s="328"/>
      <c r="F207" s="328"/>
      <c r="G207" s="328"/>
      <c r="H207" s="328"/>
      <c r="I207" s="328"/>
      <c r="J207" s="328"/>
      <c r="K207" s="328"/>
      <c r="L207" s="328"/>
      <c r="M207" s="328"/>
      <c r="N207" s="328"/>
      <c r="O207" s="328"/>
      <c r="P207" s="328"/>
      <c r="Q207" s="328"/>
      <c r="R207" s="328"/>
      <c r="S207" s="328"/>
      <c r="T207" s="328"/>
      <c r="U207" s="328"/>
      <c r="V207" s="328"/>
      <c r="W207" s="328"/>
      <c r="X207" s="328"/>
      <c r="Y207" s="328"/>
      <c r="Z207" s="328"/>
      <c r="AA207" s="328"/>
      <c r="AB207" s="328"/>
    </row>
    <row r="208" ht="15.75" customHeight="1">
      <c r="A208" s="328"/>
      <c r="B208" s="328"/>
      <c r="C208" s="328"/>
      <c r="D208" s="328"/>
      <c r="E208" s="328"/>
      <c r="F208" s="328"/>
      <c r="G208" s="328"/>
      <c r="H208" s="328"/>
      <c r="I208" s="328"/>
      <c r="J208" s="328"/>
      <c r="K208" s="328"/>
      <c r="L208" s="328"/>
      <c r="M208" s="328"/>
      <c r="N208" s="328"/>
      <c r="O208" s="328"/>
      <c r="P208" s="328"/>
      <c r="Q208" s="328"/>
      <c r="R208" s="328"/>
      <c r="S208" s="328"/>
      <c r="T208" s="328"/>
      <c r="U208" s="328"/>
      <c r="V208" s="328"/>
      <c r="W208" s="328"/>
      <c r="X208" s="328"/>
      <c r="Y208" s="328"/>
      <c r="Z208" s="328"/>
      <c r="AA208" s="328"/>
      <c r="AB208" s="328"/>
    </row>
    <row r="209" ht="15.75" customHeight="1">
      <c r="A209" s="328"/>
      <c r="B209" s="328"/>
      <c r="C209" s="328"/>
      <c r="D209" s="328"/>
      <c r="E209" s="328"/>
      <c r="F209" s="328"/>
      <c r="G209" s="328"/>
      <c r="H209" s="328"/>
      <c r="I209" s="328"/>
      <c r="J209" s="328"/>
      <c r="K209" s="328"/>
      <c r="L209" s="328"/>
      <c r="M209" s="328"/>
      <c r="N209" s="328"/>
      <c r="O209" s="328"/>
      <c r="P209" s="328"/>
      <c r="Q209" s="328"/>
      <c r="R209" s="328"/>
      <c r="S209" s="328"/>
      <c r="T209" s="328"/>
      <c r="U209" s="328"/>
      <c r="V209" s="328"/>
      <c r="W209" s="328"/>
      <c r="X209" s="328"/>
      <c r="Y209" s="328"/>
      <c r="Z209" s="328"/>
      <c r="AA209" s="328"/>
      <c r="AB209" s="328"/>
    </row>
    <row r="210" ht="15.75" customHeight="1">
      <c r="A210" s="328"/>
      <c r="B210" s="328"/>
      <c r="C210" s="328"/>
      <c r="D210" s="328"/>
      <c r="E210" s="328"/>
      <c r="F210" s="328"/>
      <c r="G210" s="328"/>
      <c r="H210" s="328"/>
      <c r="I210" s="328"/>
      <c r="J210" s="328"/>
      <c r="K210" s="328"/>
      <c r="L210" s="328"/>
      <c r="M210" s="328"/>
      <c r="N210" s="328"/>
      <c r="O210" s="328"/>
      <c r="P210" s="328"/>
      <c r="Q210" s="328"/>
      <c r="R210" s="328"/>
      <c r="S210" s="328"/>
      <c r="T210" s="328"/>
      <c r="U210" s="328"/>
      <c r="V210" s="328"/>
      <c r="W210" s="328"/>
      <c r="X210" s="328"/>
      <c r="Y210" s="328"/>
      <c r="Z210" s="328"/>
      <c r="AA210" s="328"/>
      <c r="AB210" s="328"/>
    </row>
    <row r="211" ht="15.75" customHeight="1">
      <c r="A211" s="328"/>
      <c r="B211" s="328"/>
      <c r="C211" s="328"/>
      <c r="D211" s="328"/>
      <c r="E211" s="328"/>
      <c r="F211" s="328"/>
      <c r="G211" s="328"/>
      <c r="H211" s="328"/>
      <c r="I211" s="328"/>
      <c r="J211" s="328"/>
      <c r="K211" s="328"/>
      <c r="L211" s="328"/>
      <c r="M211" s="328"/>
      <c r="N211" s="328"/>
      <c r="O211" s="328"/>
      <c r="P211" s="328"/>
      <c r="Q211" s="328"/>
      <c r="R211" s="328"/>
      <c r="S211" s="328"/>
      <c r="T211" s="328"/>
      <c r="U211" s="328"/>
      <c r="V211" s="328"/>
      <c r="W211" s="328"/>
      <c r="X211" s="328"/>
      <c r="Y211" s="328"/>
      <c r="Z211" s="328"/>
      <c r="AA211" s="328"/>
      <c r="AB211" s="328"/>
    </row>
    <row r="212" ht="15.75" customHeight="1">
      <c r="A212" s="328"/>
      <c r="B212" s="328"/>
      <c r="C212" s="328"/>
      <c r="D212" s="328"/>
      <c r="E212" s="328"/>
      <c r="F212" s="328"/>
      <c r="G212" s="328"/>
      <c r="H212" s="328"/>
      <c r="I212" s="328"/>
      <c r="J212" s="328"/>
      <c r="K212" s="328"/>
      <c r="L212" s="328"/>
      <c r="M212" s="328"/>
      <c r="N212" s="328"/>
      <c r="O212" s="328"/>
      <c r="P212" s="328"/>
      <c r="Q212" s="328"/>
      <c r="R212" s="328"/>
      <c r="S212" s="328"/>
      <c r="T212" s="328"/>
      <c r="U212" s="328"/>
      <c r="V212" s="328"/>
      <c r="W212" s="328"/>
      <c r="X212" s="328"/>
      <c r="Y212" s="328"/>
      <c r="Z212" s="328"/>
      <c r="AA212" s="328"/>
      <c r="AB212" s="328"/>
    </row>
    <row r="213" ht="15.75" customHeight="1">
      <c r="A213" s="328"/>
      <c r="B213" s="328"/>
      <c r="C213" s="328"/>
      <c r="D213" s="328"/>
      <c r="E213" s="328"/>
      <c r="F213" s="328"/>
      <c r="G213" s="328"/>
      <c r="H213" s="328"/>
      <c r="I213" s="328"/>
      <c r="J213" s="328"/>
      <c r="K213" s="328"/>
      <c r="L213" s="328"/>
      <c r="M213" s="328"/>
      <c r="N213" s="328"/>
      <c r="O213" s="328"/>
      <c r="P213" s="328"/>
      <c r="Q213" s="328"/>
      <c r="R213" s="328"/>
      <c r="S213" s="328"/>
      <c r="T213" s="328"/>
      <c r="U213" s="328"/>
      <c r="V213" s="328"/>
      <c r="W213" s="328"/>
      <c r="X213" s="328"/>
      <c r="Y213" s="328"/>
      <c r="Z213" s="328"/>
      <c r="AA213" s="328"/>
      <c r="AB213" s="328"/>
    </row>
    <row r="214" ht="15.75" customHeight="1">
      <c r="A214" s="328"/>
      <c r="B214" s="328"/>
      <c r="C214" s="328"/>
      <c r="D214" s="328"/>
      <c r="E214" s="328"/>
      <c r="F214" s="328"/>
      <c r="G214" s="328"/>
      <c r="H214" s="328"/>
      <c r="I214" s="328"/>
      <c r="J214" s="328"/>
      <c r="K214" s="328"/>
      <c r="L214" s="328"/>
      <c r="M214" s="328"/>
      <c r="N214" s="328"/>
      <c r="O214" s="328"/>
      <c r="P214" s="328"/>
      <c r="Q214" s="328"/>
      <c r="R214" s="328"/>
      <c r="S214" s="328"/>
      <c r="T214" s="328"/>
      <c r="U214" s="328"/>
      <c r="V214" s="328"/>
      <c r="W214" s="328"/>
      <c r="X214" s="328"/>
      <c r="Y214" s="328"/>
      <c r="Z214" s="328"/>
      <c r="AA214" s="328"/>
      <c r="AB214" s="328"/>
    </row>
    <row r="215" ht="15.75" customHeight="1">
      <c r="A215" s="328"/>
      <c r="B215" s="328"/>
      <c r="C215" s="328"/>
      <c r="D215" s="328"/>
      <c r="E215" s="328"/>
      <c r="F215" s="328"/>
      <c r="G215" s="328"/>
      <c r="H215" s="328"/>
      <c r="I215" s="328"/>
      <c r="J215" s="328"/>
      <c r="K215" s="328"/>
      <c r="L215" s="328"/>
      <c r="M215" s="328"/>
      <c r="N215" s="328"/>
      <c r="O215" s="328"/>
      <c r="P215" s="328"/>
      <c r="Q215" s="328"/>
      <c r="R215" s="328"/>
      <c r="S215" s="328"/>
      <c r="T215" s="328"/>
      <c r="U215" s="328"/>
      <c r="V215" s="328"/>
      <c r="W215" s="328"/>
      <c r="X215" s="328"/>
      <c r="Y215" s="328"/>
      <c r="Z215" s="328"/>
      <c r="AA215" s="328"/>
      <c r="AB215" s="328"/>
    </row>
    <row r="216" ht="15.75" customHeight="1">
      <c r="A216" s="328"/>
      <c r="B216" s="328"/>
      <c r="C216" s="328"/>
      <c r="D216" s="328"/>
      <c r="E216" s="328"/>
      <c r="F216" s="328"/>
      <c r="G216" s="328"/>
      <c r="H216" s="328"/>
      <c r="I216" s="328"/>
      <c r="J216" s="328"/>
      <c r="K216" s="328"/>
      <c r="L216" s="328"/>
      <c r="M216" s="328"/>
      <c r="N216" s="328"/>
      <c r="O216" s="328"/>
      <c r="P216" s="328"/>
      <c r="Q216" s="328"/>
      <c r="R216" s="328"/>
      <c r="S216" s="328"/>
      <c r="T216" s="328"/>
      <c r="U216" s="328"/>
      <c r="V216" s="328"/>
      <c r="W216" s="328"/>
      <c r="X216" s="328"/>
      <c r="Y216" s="328"/>
      <c r="Z216" s="328"/>
      <c r="AA216" s="328"/>
      <c r="AB216" s="328"/>
    </row>
    <row r="217" ht="15.75" customHeight="1">
      <c r="A217" s="328"/>
      <c r="B217" s="328"/>
      <c r="C217" s="328"/>
      <c r="D217" s="328"/>
      <c r="E217" s="328"/>
      <c r="F217" s="328"/>
      <c r="G217" s="328"/>
      <c r="H217" s="328"/>
      <c r="I217" s="328"/>
      <c r="J217" s="328"/>
      <c r="K217" s="328"/>
      <c r="L217" s="328"/>
      <c r="M217" s="328"/>
      <c r="N217" s="328"/>
      <c r="O217" s="328"/>
      <c r="P217" s="328"/>
      <c r="Q217" s="328"/>
      <c r="R217" s="328"/>
      <c r="S217" s="328"/>
      <c r="T217" s="328"/>
      <c r="U217" s="328"/>
      <c r="V217" s="328"/>
      <c r="W217" s="328"/>
      <c r="X217" s="328"/>
      <c r="Y217" s="328"/>
      <c r="Z217" s="328"/>
      <c r="AA217" s="328"/>
      <c r="AB217" s="328"/>
    </row>
    <row r="218" ht="15.75" customHeight="1">
      <c r="A218" s="328"/>
      <c r="B218" s="328"/>
      <c r="C218" s="328"/>
      <c r="D218" s="328"/>
      <c r="E218" s="328"/>
      <c r="F218" s="328"/>
      <c r="G218" s="328"/>
      <c r="H218" s="328"/>
      <c r="I218" s="328"/>
      <c r="J218" s="328"/>
      <c r="K218" s="328"/>
      <c r="L218" s="328"/>
      <c r="M218" s="328"/>
      <c r="N218" s="328"/>
      <c r="O218" s="328"/>
      <c r="P218" s="328"/>
      <c r="Q218" s="328"/>
      <c r="R218" s="328"/>
      <c r="S218" s="328"/>
      <c r="T218" s="328"/>
      <c r="U218" s="328"/>
      <c r="V218" s="328"/>
      <c r="W218" s="328"/>
      <c r="X218" s="328"/>
      <c r="Y218" s="328"/>
      <c r="Z218" s="328"/>
      <c r="AA218" s="328"/>
      <c r="AB218" s="328"/>
    </row>
    <row r="219" ht="15.75" customHeight="1">
      <c r="A219" s="328"/>
      <c r="B219" s="328"/>
      <c r="C219" s="328"/>
      <c r="D219" s="328"/>
      <c r="E219" s="328"/>
      <c r="F219" s="328"/>
      <c r="G219" s="328"/>
      <c r="H219" s="328"/>
      <c r="I219" s="328"/>
      <c r="J219" s="328"/>
      <c r="K219" s="328"/>
      <c r="L219" s="328"/>
      <c r="M219" s="328"/>
      <c r="N219" s="328"/>
      <c r="O219" s="328"/>
      <c r="P219" s="328"/>
      <c r="Q219" s="328"/>
      <c r="R219" s="328"/>
      <c r="S219" s="328"/>
      <c r="T219" s="328"/>
      <c r="U219" s="328"/>
      <c r="V219" s="328"/>
      <c r="W219" s="328"/>
      <c r="X219" s="328"/>
      <c r="Y219" s="328"/>
      <c r="Z219" s="328"/>
      <c r="AA219" s="328"/>
      <c r="AB219" s="328"/>
    </row>
    <row r="220" ht="15.75" customHeight="1">
      <c r="A220" s="328"/>
      <c r="B220" s="328"/>
      <c r="C220" s="328"/>
      <c r="D220" s="328"/>
      <c r="E220" s="328"/>
      <c r="F220" s="328"/>
      <c r="G220" s="328"/>
      <c r="H220" s="328"/>
      <c r="I220" s="328"/>
      <c r="J220" s="328"/>
      <c r="K220" s="328"/>
      <c r="L220" s="328"/>
      <c r="M220" s="328"/>
      <c r="N220" s="328"/>
      <c r="O220" s="328"/>
      <c r="P220" s="328"/>
      <c r="Q220" s="328"/>
      <c r="R220" s="328"/>
      <c r="S220" s="328"/>
      <c r="T220" s="328"/>
      <c r="U220" s="328"/>
      <c r="V220" s="328"/>
      <c r="W220" s="328"/>
      <c r="X220" s="328"/>
      <c r="Y220" s="328"/>
      <c r="Z220" s="328"/>
      <c r="AA220" s="328"/>
      <c r="AB220" s="328"/>
    </row>
    <row r="221" ht="15.75" customHeight="1">
      <c r="A221" s="328"/>
      <c r="B221" s="328"/>
      <c r="C221" s="328"/>
      <c r="D221" s="328"/>
      <c r="E221" s="328"/>
      <c r="F221" s="328"/>
      <c r="G221" s="328"/>
      <c r="H221" s="328"/>
      <c r="I221" s="328"/>
      <c r="J221" s="328"/>
      <c r="K221" s="328"/>
      <c r="L221" s="328"/>
      <c r="M221" s="328"/>
      <c r="N221" s="328"/>
      <c r="O221" s="328"/>
      <c r="P221" s="328"/>
      <c r="Q221" s="328"/>
      <c r="R221" s="328"/>
      <c r="S221" s="328"/>
      <c r="T221" s="328"/>
      <c r="U221" s="328"/>
      <c r="V221" s="328"/>
      <c r="W221" s="328"/>
      <c r="X221" s="328"/>
      <c r="Y221" s="328"/>
      <c r="Z221" s="328"/>
      <c r="AA221" s="328"/>
      <c r="AB221" s="328"/>
    </row>
    <row r="222" ht="15.75" customHeight="1">
      <c r="A222" s="328"/>
      <c r="B222" s="328"/>
      <c r="C222" s="328"/>
      <c r="D222" s="328"/>
      <c r="E222" s="328"/>
      <c r="F222" s="328"/>
      <c r="G222" s="328"/>
      <c r="H222" s="328"/>
      <c r="I222" s="328"/>
      <c r="J222" s="328"/>
      <c r="K222" s="328"/>
      <c r="L222" s="328"/>
      <c r="M222" s="328"/>
      <c r="N222" s="328"/>
      <c r="O222" s="328"/>
      <c r="P222" s="328"/>
      <c r="Q222" s="328"/>
      <c r="R222" s="328"/>
      <c r="S222" s="328"/>
      <c r="T222" s="328"/>
      <c r="U222" s="328"/>
      <c r="V222" s="328"/>
      <c r="W222" s="328"/>
      <c r="X222" s="328"/>
      <c r="Y222" s="328"/>
      <c r="Z222" s="328"/>
      <c r="AA222" s="328"/>
      <c r="AB222" s="328"/>
    </row>
    <row r="223" ht="15.75" customHeight="1">
      <c r="A223" s="328"/>
      <c r="B223" s="328"/>
      <c r="C223" s="328"/>
      <c r="D223" s="328"/>
      <c r="E223" s="328"/>
      <c r="F223" s="328"/>
      <c r="G223" s="328"/>
      <c r="H223" s="328"/>
      <c r="I223" s="328"/>
      <c r="J223" s="328"/>
      <c r="K223" s="328"/>
      <c r="L223" s="328"/>
      <c r="M223" s="328"/>
      <c r="N223" s="328"/>
      <c r="O223" s="328"/>
      <c r="P223" s="328"/>
      <c r="Q223" s="328"/>
      <c r="R223" s="328"/>
      <c r="S223" s="328"/>
      <c r="T223" s="328"/>
      <c r="U223" s="328"/>
      <c r="V223" s="328"/>
      <c r="W223" s="328"/>
      <c r="X223" s="328"/>
      <c r="Y223" s="328"/>
      <c r="Z223" s="328"/>
      <c r="AA223" s="328"/>
      <c r="AB223" s="328"/>
    </row>
    <row r="224" ht="15.75" customHeight="1">
      <c r="A224" s="328"/>
      <c r="B224" s="328"/>
      <c r="C224" s="328"/>
      <c r="D224" s="328"/>
      <c r="E224" s="328"/>
      <c r="F224" s="328"/>
      <c r="G224" s="328"/>
      <c r="H224" s="328"/>
      <c r="I224" s="328"/>
      <c r="J224" s="328"/>
      <c r="K224" s="328"/>
      <c r="L224" s="328"/>
      <c r="M224" s="328"/>
      <c r="N224" s="328"/>
      <c r="O224" s="328"/>
      <c r="P224" s="328"/>
      <c r="Q224" s="328"/>
      <c r="R224" s="328"/>
      <c r="S224" s="328"/>
      <c r="T224" s="328"/>
      <c r="U224" s="328"/>
      <c r="V224" s="328"/>
      <c r="W224" s="328"/>
      <c r="X224" s="328"/>
      <c r="Y224" s="328"/>
      <c r="Z224" s="328"/>
      <c r="AA224" s="328"/>
      <c r="AB224" s="328"/>
    </row>
    <row r="225" ht="15.75" customHeight="1">
      <c r="A225" s="328"/>
      <c r="B225" s="328"/>
      <c r="C225" s="328"/>
      <c r="D225" s="328"/>
      <c r="E225" s="328"/>
      <c r="F225" s="328"/>
      <c r="G225" s="328"/>
      <c r="H225" s="328"/>
      <c r="I225" s="328"/>
      <c r="J225" s="328"/>
      <c r="K225" s="328"/>
      <c r="L225" s="328"/>
      <c r="M225" s="328"/>
      <c r="N225" s="328"/>
      <c r="O225" s="328"/>
      <c r="P225" s="328"/>
      <c r="Q225" s="328"/>
      <c r="R225" s="328"/>
      <c r="S225" s="328"/>
      <c r="T225" s="328"/>
      <c r="U225" s="328"/>
      <c r="V225" s="328"/>
      <c r="W225" s="328"/>
      <c r="X225" s="328"/>
      <c r="Y225" s="328"/>
      <c r="Z225" s="328"/>
      <c r="AA225" s="328"/>
      <c r="AB225" s="328"/>
    </row>
    <row r="226" ht="15.75" customHeight="1">
      <c r="A226" s="328"/>
      <c r="B226" s="328"/>
      <c r="C226" s="328"/>
      <c r="D226" s="328"/>
      <c r="E226" s="328"/>
      <c r="F226" s="328"/>
      <c r="G226" s="328"/>
      <c r="H226" s="328"/>
      <c r="I226" s="328"/>
      <c r="J226" s="328"/>
      <c r="K226" s="328"/>
      <c r="L226" s="328"/>
      <c r="M226" s="328"/>
      <c r="N226" s="328"/>
      <c r="O226" s="328"/>
      <c r="P226" s="328"/>
      <c r="Q226" s="328"/>
      <c r="R226" s="328"/>
      <c r="S226" s="328"/>
      <c r="T226" s="328"/>
      <c r="U226" s="328"/>
      <c r="V226" s="328"/>
      <c r="W226" s="328"/>
      <c r="X226" s="328"/>
      <c r="Y226" s="328"/>
      <c r="Z226" s="328"/>
      <c r="AA226" s="328"/>
      <c r="AB226" s="328"/>
    </row>
    <row r="227" ht="15.75" customHeight="1">
      <c r="A227" s="328"/>
      <c r="B227" s="328"/>
      <c r="C227" s="328"/>
      <c r="D227" s="328"/>
      <c r="E227" s="328"/>
      <c r="F227" s="328"/>
      <c r="G227" s="328"/>
      <c r="H227" s="328"/>
      <c r="I227" s="328"/>
      <c r="J227" s="328"/>
      <c r="K227" s="328"/>
      <c r="L227" s="328"/>
      <c r="M227" s="328"/>
      <c r="N227" s="328"/>
      <c r="O227" s="328"/>
      <c r="P227" s="328"/>
      <c r="Q227" s="328"/>
      <c r="R227" s="328"/>
      <c r="S227" s="328"/>
      <c r="T227" s="328"/>
      <c r="U227" s="328"/>
      <c r="V227" s="328"/>
      <c r="W227" s="328"/>
      <c r="X227" s="328"/>
      <c r="Y227" s="328"/>
      <c r="Z227" s="328"/>
      <c r="AA227" s="328"/>
      <c r="AB227" s="328"/>
    </row>
    <row r="228" ht="15.75" customHeight="1">
      <c r="A228" s="328"/>
      <c r="B228" s="328"/>
      <c r="C228" s="328"/>
      <c r="D228" s="328"/>
      <c r="E228" s="328"/>
      <c r="F228" s="328"/>
      <c r="G228" s="328"/>
      <c r="H228" s="328"/>
      <c r="I228" s="328"/>
      <c r="J228" s="328"/>
      <c r="K228" s="328"/>
      <c r="L228" s="328"/>
      <c r="M228" s="328"/>
      <c r="N228" s="328"/>
      <c r="O228" s="328"/>
      <c r="P228" s="328"/>
      <c r="Q228" s="328"/>
      <c r="R228" s="328"/>
      <c r="S228" s="328"/>
      <c r="T228" s="328"/>
      <c r="U228" s="328"/>
      <c r="V228" s="328"/>
      <c r="W228" s="328"/>
      <c r="X228" s="328"/>
      <c r="Y228" s="328"/>
      <c r="Z228" s="328"/>
      <c r="AA228" s="328"/>
      <c r="AB228" s="328"/>
    </row>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K1"/>
    <mergeCell ref="A4:D4"/>
    <mergeCell ref="F4:J4"/>
    <mergeCell ref="F12:J12"/>
    <mergeCell ref="B13:C13"/>
    <mergeCell ref="A21:D21"/>
    <mergeCell ref="B24:D24"/>
  </mergeCells>
  <drawing r:id="rId1"/>
</worksheet>
</file>